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_o\Downloads\"/>
    </mc:Choice>
  </mc:AlternateContent>
  <xr:revisionPtr revIDLastSave="0" documentId="13_ncr:1_{6631CC82-C474-44E0-BA37-AC0D58F69538}" xr6:coauthVersionLast="47" xr6:coauthVersionMax="47" xr10:uidLastSave="{00000000-0000-0000-0000-000000000000}"/>
  <bookViews>
    <workbookView xWindow="-110" yWindow="-110" windowWidth="19420" windowHeight="10300" xr2:uid="{13E81CBC-BA6A-4E8C-A1A8-DDEE15E80C4A}"/>
  </bookViews>
  <sheets>
    <sheet name="①ダブルス" sheetId="1" r:id="rId1"/>
    <sheet name="②シングルス" sheetId="2" r:id="rId2"/>
    <sheet name="③参加料集計表" sheetId="3" r:id="rId3"/>
  </sheets>
  <definedNames>
    <definedName name="_xlnm.Print_Area" localSheetId="0">①ダブルス!$A$1:$N$35</definedName>
    <definedName name="_xlnm.Print_Area" localSheetId="1">②シングルス!$A$1:$M$33</definedName>
    <definedName name="_xlnm.Print_Area" localSheetId="2">③参加料集計表!$A$1:$I$42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9" i="2"/>
  <c r="H8" i="2"/>
  <c r="H28" i="1"/>
  <c r="H25" i="1"/>
  <c r="H26" i="1"/>
  <c r="H2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H9" i="1"/>
  <c r="K29" i="2"/>
  <c r="K30" i="2"/>
  <c r="E29" i="2"/>
  <c r="E30" i="2"/>
  <c r="E31" i="2"/>
  <c r="E32" i="2"/>
  <c r="E33" i="2"/>
  <c r="M32" i="1"/>
  <c r="M31" i="1"/>
  <c r="M30" i="1"/>
  <c r="D28" i="3" l="1"/>
  <c r="I32" i="2"/>
  <c r="I31" i="2"/>
  <c r="I30" i="2"/>
  <c r="I29" i="2"/>
  <c r="G33" i="2"/>
  <c r="G32" i="2"/>
  <c r="G31" i="2"/>
  <c r="G30" i="2"/>
  <c r="G29" i="2"/>
  <c r="C33" i="2"/>
  <c r="C32" i="2"/>
  <c r="C31" i="2"/>
  <c r="C30" i="2"/>
  <c r="C29" i="2"/>
  <c r="K34" i="1"/>
  <c r="K33" i="1"/>
  <c r="K32" i="1"/>
  <c r="K31" i="1"/>
  <c r="I35" i="1"/>
  <c r="K30" i="1"/>
  <c r="I34" i="1"/>
  <c r="I33" i="1"/>
  <c r="I32" i="1"/>
  <c r="I31" i="1"/>
  <c r="I30" i="1"/>
  <c r="G35" i="1"/>
  <c r="G34" i="1"/>
  <c r="G33" i="1"/>
  <c r="G32" i="1"/>
  <c r="G31" i="1"/>
  <c r="G30" i="1"/>
  <c r="E35" i="1"/>
  <c r="E34" i="1"/>
  <c r="E33" i="1"/>
  <c r="E32" i="1"/>
  <c r="E31" i="1"/>
  <c r="E30" i="1"/>
  <c r="C35" i="1"/>
  <c r="C34" i="1"/>
  <c r="C33" i="1"/>
  <c r="C32" i="1"/>
  <c r="C31" i="1"/>
  <c r="C30" i="1"/>
  <c r="D26" i="3"/>
  <c r="G26" i="3" s="1"/>
  <c r="D27" i="3"/>
  <c r="G27" i="3" s="1"/>
  <c r="D29" i="3"/>
  <c r="D30" i="3"/>
  <c r="F9" i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G28" i="2"/>
  <c r="G29" i="1"/>
  <c r="M28" i="2"/>
  <c r="M2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F11" i="1"/>
  <c r="F12" i="1"/>
  <c r="F13" i="1"/>
  <c r="F14" i="1"/>
  <c r="C5" i="3"/>
  <c r="I33" i="2" l="1"/>
  <c r="K35" i="1"/>
  <c r="F29" i="1"/>
  <c r="D32" i="3"/>
  <c r="G32" i="3" s="1"/>
  <c r="F28" i="2"/>
  <c r="L28" i="2"/>
  <c r="L29" i="1"/>
  <c r="D8" i="3"/>
  <c r="A1" i="2"/>
  <c r="B2" i="3"/>
  <c r="D31" i="3" l="1"/>
  <c r="G31" i="3" s="1"/>
  <c r="D11" i="3"/>
  <c r="D10" i="3"/>
  <c r="I3" i="2"/>
  <c r="I2" i="2"/>
  <c r="E3" i="2"/>
  <c r="E2" i="2"/>
  <c r="G30" i="3" l="1"/>
  <c r="G29" i="3"/>
  <c r="G28" i="3"/>
  <c r="G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fukubad</author>
    <author>User</author>
  </authors>
  <commentList>
    <comment ref="L6" authorId="0" shapeId="0" xr:uid="{7CA08F31-8D94-478D-AD4A-C44C11E2D76E}">
      <text>
        <r>
          <rPr>
            <b/>
            <sz val="10"/>
            <color indexed="81"/>
            <rFont val="MS P ゴシック"/>
            <family val="3"/>
            <charset val="128"/>
          </rPr>
          <t>2026年度登録です。
殆どの方は”未”だと思います。</t>
        </r>
      </text>
    </comment>
    <comment ref="M6" authorId="0" shapeId="0" xr:uid="{D6DA1171-F34F-4F5B-984A-4F70C7ED649E}">
      <text>
        <r>
          <rPr>
            <b/>
            <sz val="10"/>
            <color indexed="81"/>
            <rFont val="MS P ゴシック"/>
            <family val="3"/>
            <charset val="128"/>
          </rPr>
          <t>2026年度登録です。
殆どの方は”未”だと思います</t>
        </r>
      </text>
    </comment>
    <comment ref="F9" authorId="1" shapeId="0" xr:uid="{90289A0B-B89D-4106-B385-DFC53E685EF3}">
      <text>
        <r>
          <rPr>
            <b/>
            <sz val="9"/>
            <color indexed="81"/>
            <rFont val="MS P ゴシック"/>
            <family val="3"/>
            <charset val="128"/>
          </rPr>
          <t>氏名を入力すれば金額が表示されます。</t>
        </r>
      </text>
    </comment>
    <comment ref="H9" authorId="1" shapeId="0" xr:uid="{02D0B628-BFA7-40A4-B5A0-7B44469A522A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表示は2026年4月2日時点の満年齢になります。</t>
        </r>
      </text>
    </comment>
    <comment ref="K9" authorId="1" shapeId="0" xr:uid="{4F488B05-7C8F-4500-AFA0-7F2C04911F36}">
      <text>
        <r>
          <rPr>
            <b/>
            <sz val="10"/>
            <color indexed="81"/>
            <rFont val="MS P ゴシック"/>
            <family val="3"/>
            <charset val="128"/>
          </rPr>
          <t>6/20-6/22
福島県で開催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fukubad</author>
  </authors>
  <commentList>
    <comment ref="E2" authorId="0" shapeId="0" xr:uid="{967277C1-9945-4E26-A603-2E2734FB293D}">
      <text>
        <r>
          <rPr>
            <b/>
            <sz val="9"/>
            <color indexed="81"/>
            <rFont val="MS P ゴシック"/>
            <family val="3"/>
            <charset val="128"/>
          </rPr>
          <t>①ダブルスシートで入力した値が反映されます。
ダブルスの申し込みがなくても，入力して下さい。</t>
        </r>
      </text>
    </comment>
    <comment ref="L6" authorId="1" shapeId="0" xr:uid="{75AFBD05-325F-4EF8-BECD-B43E6C39EC42}">
      <text>
        <r>
          <rPr>
            <b/>
            <sz val="10"/>
            <color indexed="81"/>
            <rFont val="MS P ゴシック"/>
            <family val="3"/>
            <charset val="128"/>
          </rPr>
          <t>2026年度です。
殆どの方は”未”だと思います。</t>
        </r>
      </text>
    </comment>
    <comment ref="M6" authorId="1" shapeId="0" xr:uid="{3CD726CD-7ADC-4754-9062-A41B3E9CD7B8}">
      <text>
        <r>
          <rPr>
            <b/>
            <sz val="10"/>
            <color indexed="81"/>
            <rFont val="MS P ゴシック"/>
            <family val="3"/>
            <charset val="128"/>
          </rPr>
          <t>2026年度です。
殆どの方は”未”だと思います。</t>
        </r>
      </text>
    </comment>
    <comment ref="F8" authorId="0" shapeId="0" xr:uid="{C567709B-66B0-4025-8EAB-2A93C9C7AD71}">
      <text>
        <r>
          <rPr>
            <b/>
            <sz val="9"/>
            <color indexed="81"/>
            <rFont val="MS P ゴシック"/>
            <family val="3"/>
            <charset val="128"/>
          </rPr>
          <t>氏名を入力すれば金額が入力されます。</t>
        </r>
      </text>
    </comment>
    <comment ref="H8" authorId="0" shapeId="0" xr:uid="{071A1178-B3CF-4EA0-AD84-55B45A5B0F10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表示は2026年4月2日時点の満年齢になります。</t>
        </r>
      </text>
    </comment>
    <comment ref="K8" authorId="0" shapeId="0" xr:uid="{5DCCEEB5-4CE6-41AA-AA99-CC99CAD97DC5}">
      <text>
        <r>
          <rPr>
            <b/>
            <sz val="10"/>
            <color indexed="81"/>
            <rFont val="MS P ゴシック"/>
            <family val="3"/>
            <charset val="128"/>
          </rPr>
          <t>6/20-6/22
福島県で開催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" authorId="0" shapeId="0" xr:uid="{DF6641D5-AB21-4765-B6AC-271DDC651751}">
      <text>
        <r>
          <rPr>
            <b/>
            <sz val="9"/>
            <color indexed="81"/>
            <rFont val="MS P ゴシック"/>
            <family val="3"/>
            <charset val="128"/>
          </rPr>
          <t>作成日が自動で入力されます。</t>
        </r>
      </text>
    </comment>
  </commentList>
</comments>
</file>

<file path=xl/sharedStrings.xml><?xml version="1.0" encoding="utf-8"?>
<sst xmlns="http://schemas.openxmlformats.org/spreadsheetml/2006/main" count="226" uniqueCount="128">
  <si>
    <t>No.</t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</si>
  <si>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</si>
  <si>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</si>
  <si>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</si>
  <si>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</si>
  <si>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</si>
  <si>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</si>
  <si>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</si>
  <si>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ふくしまはなこ</t>
    <phoneticPr fontId="1"/>
  </si>
  <si>
    <t>県北</t>
    <rPh sb="0" eb="1">
      <t>ケン</t>
    </rPh>
    <rPh sb="1" eb="2">
      <t>キタ</t>
    </rPh>
    <phoneticPr fontId="1"/>
  </si>
  <si>
    <t>県南</t>
    <rPh sb="0" eb="2">
      <t>ケンナン</t>
    </rPh>
    <phoneticPr fontId="1"/>
  </si>
  <si>
    <t>生年月日　　　（西暦）</t>
    <rPh sb="0" eb="2">
      <t>セイネン</t>
    </rPh>
    <rPh sb="2" eb="4">
      <t>ガッピ</t>
    </rPh>
    <rPh sb="8" eb="10">
      <t>セイレキ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</si>
  <si>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</si>
  <si>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</si>
  <si>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日バNo.(10桁）</t>
    <rPh sb="0" eb="1">
      <t>ニチ</t>
    </rPh>
    <rPh sb="8" eb="9">
      <t>ケタ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</si>
  <si>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</si>
  <si>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</si>
  <si>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年齢区分</t>
    <rPh sb="0" eb="4">
      <t>ネンレイクブン</t>
    </rPh>
    <phoneticPr fontId="1"/>
  </si>
  <si>
    <t>一般</t>
    <rPh sb="0" eb="2">
      <t>イッパン</t>
    </rPh>
    <phoneticPr fontId="1"/>
  </si>
  <si>
    <t>年齢区分</t>
    <rPh sb="0" eb="4">
      <t>ネンレイクブン</t>
    </rPh>
    <phoneticPr fontId="1"/>
  </si>
  <si>
    <t>会津</t>
    <rPh sb="0" eb="2">
      <t>アイズ</t>
    </rPh>
    <phoneticPr fontId="1"/>
  </si>
  <si>
    <t>いわき</t>
    <phoneticPr fontId="1"/>
  </si>
  <si>
    <t>県北</t>
    <rPh sb="0" eb="2">
      <t>ケンポク</t>
    </rPh>
    <phoneticPr fontId="1"/>
  </si>
  <si>
    <t>県中</t>
    <rPh sb="0" eb="2">
      <t>ケンチュウ</t>
    </rPh>
    <phoneticPr fontId="1"/>
  </si>
  <si>
    <t>県南</t>
    <rPh sb="0" eb="2">
      <t>ケンナン</t>
    </rPh>
    <phoneticPr fontId="1"/>
  </si>
  <si>
    <t>相双</t>
    <rPh sb="0" eb="2">
      <t>ソウソウ</t>
    </rPh>
    <phoneticPr fontId="1"/>
  </si>
  <si>
    <t>ふるさと</t>
    <phoneticPr fontId="1"/>
  </si>
  <si>
    <t>支部・連盟名：</t>
    <rPh sb="0" eb="2">
      <t>シブ</t>
    </rPh>
    <rPh sb="3" eb="5">
      <t>レンメイ</t>
    </rPh>
    <rPh sb="5" eb="6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</si>
  <si>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</si>
  <si>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tel：</t>
    <phoneticPr fontId="1"/>
  </si>
  <si>
    <t>e-mail：</t>
    <phoneticPr fontId="1"/>
  </si>
  <si>
    <t>MS</t>
    <phoneticPr fontId="1"/>
  </si>
  <si>
    <t>WS</t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</si>
  <si>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</si>
  <si>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</si>
  <si>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</si>
  <si>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計算されている金額を所定の振込先に期日までにお振込ください</t>
    <rPh sb="0" eb="2">
      <t>ケイサン</t>
    </rPh>
    <rPh sb="7" eb="9">
      <t>キンガク</t>
    </rPh>
    <rPh sb="10" eb="12">
      <t>ショテイ</t>
    </rPh>
    <rPh sb="13" eb="16">
      <t>フリコミサキ</t>
    </rPh>
    <rPh sb="17" eb="19">
      <t>キジツ</t>
    </rPh>
    <rPh sb="23" eb="25">
      <t>フリコミ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</si>
  <si>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</si>
  <si>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</si>
  <si>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参加料</t>
    <rPh sb="0" eb="3">
      <t>サンカリョウ</t>
    </rPh>
    <phoneticPr fontId="1"/>
  </si>
  <si>
    <t>男子　単</t>
    <rPh sb="0" eb="2">
      <t>ダンシ</t>
    </rPh>
    <rPh sb="3" eb="4">
      <t>タン</t>
    </rPh>
    <phoneticPr fontId="1"/>
  </si>
  <si>
    <t>女子　単</t>
    <rPh sb="0" eb="2">
      <t>ジョシ</t>
    </rPh>
    <rPh sb="3" eb="4">
      <t>タン</t>
    </rPh>
    <phoneticPr fontId="1"/>
  </si>
  <si>
    <t>男子　複</t>
    <rPh sb="0" eb="2">
      <t>ダンシ</t>
    </rPh>
    <rPh sb="3" eb="4">
      <t>フク</t>
    </rPh>
    <phoneticPr fontId="1"/>
  </si>
  <si>
    <t>女子　複</t>
    <rPh sb="0" eb="2">
      <t>ジョシ</t>
    </rPh>
    <rPh sb="3" eb="4">
      <t>フク</t>
    </rPh>
    <phoneticPr fontId="1"/>
  </si>
  <si>
    <t>混合　複</t>
    <rPh sb="0" eb="2">
      <t>コンゴウ</t>
    </rPh>
    <rPh sb="3" eb="4">
      <t>フク</t>
    </rPh>
    <phoneticPr fontId="1"/>
  </si>
  <si>
    <t>登録
地区</t>
    <rPh sb="0" eb="2">
      <t>トウロク</t>
    </rPh>
    <rPh sb="3" eb="5">
      <t>チク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</si>
  <si>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</si>
  <si>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</si>
  <si>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</si>
  <si>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</si>
  <si>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県登録
未・済</t>
    <rPh sb="0" eb="3">
      <t>ケントウロク</t>
    </rPh>
    <rPh sb="4" eb="5">
      <t>ミ</t>
    </rPh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</si>
  <si>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</si>
  <si>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やまだ　たろう</t>
    <phoneticPr fontId="1"/>
  </si>
  <si>
    <t>ふくしま　はなこ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</si>
  <si>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</si>
  <si>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参加費</t>
    <rPh sb="0" eb="3">
      <t>サンカヒ</t>
    </rPh>
    <phoneticPr fontId="1"/>
  </si>
  <si>
    <t>年齢区分</t>
    <rPh sb="0" eb="2">
      <t>ネンレイ</t>
    </rPh>
    <rPh sb="2" eb="4">
      <t>クブン</t>
    </rPh>
    <phoneticPr fontId="1"/>
  </si>
  <si>
    <t>未</t>
    <rPh sb="0" eb="1">
      <t>ミ</t>
    </rPh>
    <phoneticPr fontId="1"/>
  </si>
  <si>
    <t>県未登録者</t>
    <rPh sb="0" eb="1">
      <t>ケン</t>
    </rPh>
    <rPh sb="1" eb="2">
      <t>ミ</t>
    </rPh>
    <rPh sb="2" eb="5">
      <t>トウロクシャ</t>
    </rPh>
    <phoneticPr fontId="1"/>
  </si>
  <si>
    <t>社会人クラブ連盟登録</t>
    <rPh sb="0" eb="3">
      <t>シャカイジン</t>
    </rPh>
    <rPh sb="6" eb="8">
      <t>レンメイ</t>
    </rPh>
    <rPh sb="8" eb="10">
      <t>トウロク</t>
    </rPh>
    <phoneticPr fontId="1"/>
  </si>
  <si>
    <t>種目別合計</t>
    <rPh sb="0" eb="3">
      <t>シュモクベツ</t>
    </rPh>
    <rPh sb="3" eb="5">
      <t>ゴウケイ</t>
    </rPh>
    <phoneticPr fontId="1"/>
  </si>
  <si>
    <t>連盟未登録者</t>
    <rPh sb="0" eb="2">
      <t>レンメイ</t>
    </rPh>
    <rPh sb="2" eb="6">
      <t>ミトウロクシャ</t>
    </rPh>
    <phoneticPr fontId="1"/>
  </si>
  <si>
    <t>金額合計</t>
    <rPh sb="0" eb="2">
      <t>キンガク</t>
    </rPh>
    <rPh sb="2" eb="4">
      <t>ゴウケイ</t>
    </rPh>
    <phoneticPr fontId="1"/>
  </si>
  <si>
    <t>振込人氏名</t>
    <rPh sb="0" eb="3">
      <t>フリコミニン</t>
    </rPh>
    <rPh sb="3" eb="5">
      <t>シメイ</t>
    </rPh>
    <phoneticPr fontId="1"/>
  </si>
  <si>
    <t>【振込先】 金融機関：大東銀行　　うねめ支店　　普通　　3013461</t>
    <rPh sb="11" eb="13">
      <t>ダイトウ</t>
    </rPh>
    <rPh sb="13" eb="15">
      <t>ギンコウ</t>
    </rPh>
    <rPh sb="20" eb="22">
      <t>シテン</t>
    </rPh>
    <rPh sb="24" eb="26">
      <t>フツウ</t>
    </rPh>
    <phoneticPr fontId="1"/>
  </si>
  <si>
    <t>◆ダブルス　種別／年齢区分／登録地区／県登録の未・済　　各セルをクリックし、▼から該当するものを選択してください。もし間違って入力した場合は”Delete”キーで削除して下さい。</t>
    <rPh sb="9" eb="13">
      <t>ネンレイクブン</t>
    </rPh>
    <rPh sb="14" eb="18">
      <t>トウロクチク</t>
    </rPh>
    <rPh sb="19" eb="22">
      <t>ケントウロク</t>
    </rPh>
    <rPh sb="23" eb="24">
      <t>ミ</t>
    </rPh>
    <rPh sb="25" eb="26">
      <t>スミ</t>
    </rPh>
    <rPh sb="28" eb="29">
      <t>カク</t>
    </rPh>
    <rPh sb="41" eb="43">
      <t>ガイトウ</t>
    </rPh>
    <rPh sb="48" eb="50">
      <t>センタク</t>
    </rPh>
    <rPh sb="59" eb="61">
      <t>マチガ</t>
    </rPh>
    <rPh sb="63" eb="65">
      <t>ニュウリョク</t>
    </rPh>
    <rPh sb="67" eb="69">
      <t>バアイ</t>
    </rPh>
    <rPh sb="81" eb="83">
      <t>サクジョ</t>
    </rPh>
    <rPh sb="85" eb="86">
      <t>クダ</t>
    </rPh>
    <phoneticPr fontId="1"/>
  </si>
  <si>
    <t>◆シングルス　種別／年齢区分／登録地区／県登録の未・済　　各セルをクリックし、▼から該当するものを選択してください。もし間違って入力した場合は”Delete”キーで削除して下さい。</t>
    <rPh sb="10" eb="14">
      <t>ネンレイクブン</t>
    </rPh>
    <rPh sb="15" eb="19">
      <t>トウロクチク</t>
    </rPh>
    <rPh sb="20" eb="23">
      <t>ケントウロク</t>
    </rPh>
    <rPh sb="24" eb="25">
      <t>ミ</t>
    </rPh>
    <rPh sb="26" eb="27">
      <t>スミ</t>
    </rPh>
    <rPh sb="29" eb="30">
      <t>カク</t>
    </rPh>
    <rPh sb="42" eb="44">
      <t>ガイトウ</t>
    </rPh>
    <rPh sb="49" eb="51">
      <t>センタク</t>
    </rPh>
    <rPh sb="60" eb="62">
      <t>マチガ</t>
    </rPh>
    <rPh sb="64" eb="66">
      <t>ニュウリョク</t>
    </rPh>
    <rPh sb="68" eb="70">
      <t>バアイ</t>
    </rPh>
    <rPh sb="82" eb="84">
      <t>サクジョ</t>
    </rPh>
    <rPh sb="86" eb="87">
      <t>クダ</t>
    </rPh>
    <phoneticPr fontId="1"/>
  </si>
  <si>
    <t>口座名義人：福島県社会人クラブバドミントン連盟</t>
    <rPh sb="0" eb="3">
      <t>コウザメイ</t>
    </rPh>
    <rPh sb="3" eb="4">
      <t>ギ</t>
    </rPh>
    <rPh sb="4" eb="5">
      <t>ニン</t>
    </rPh>
    <rPh sb="6" eb="9">
      <t>フクシマケン</t>
    </rPh>
    <rPh sb="9" eb="12">
      <t>シャカイジン</t>
    </rPh>
    <rPh sb="21" eb="23">
      <t>レンメイ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</si>
  <si>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</si>
  <si>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</si>
  <si>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全国大会参加</t>
    <rPh sb="0" eb="2">
      <t>ゼンコク</t>
    </rPh>
    <rPh sb="2" eb="4">
      <t>タイカイ</t>
    </rPh>
    <rPh sb="4" eb="6">
      <t>サンカ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</si>
  <si>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</si>
  <si>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</si>
  <si>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種別＆年齢区分</t>
    <rPh sb="0" eb="2">
      <t>シュベツ</t>
    </rPh>
    <rPh sb="3" eb="7">
      <t>ネンレイクブン</t>
    </rPh>
    <phoneticPr fontId="1"/>
  </si>
  <si>
    <t>男子複計</t>
    <rPh sb="0" eb="2">
      <t>ダンシ</t>
    </rPh>
    <rPh sb="2" eb="3">
      <t>フク</t>
    </rPh>
    <rPh sb="3" eb="4">
      <t>ケイ</t>
    </rPh>
    <phoneticPr fontId="1"/>
  </si>
  <si>
    <t>女子複計</t>
    <rPh sb="0" eb="2">
      <t>ジョシ</t>
    </rPh>
    <rPh sb="2" eb="3">
      <t>フク</t>
    </rPh>
    <rPh sb="3" eb="4">
      <t>ケイ</t>
    </rPh>
    <phoneticPr fontId="1"/>
  </si>
  <si>
    <t>混合計</t>
    <rPh sb="0" eb="2">
      <t>コンゴウ</t>
    </rPh>
    <rPh sb="2" eb="3">
      <t>ケイ</t>
    </rPh>
    <phoneticPr fontId="1"/>
  </si>
  <si>
    <t>種別＆年齢区分</t>
    <rPh sb="0" eb="2">
      <t>シュベツ</t>
    </rPh>
    <rPh sb="3" eb="5">
      <t>ネンレイ</t>
    </rPh>
    <rPh sb="5" eb="7">
      <t>クブン</t>
    </rPh>
    <phoneticPr fontId="1"/>
  </si>
  <si>
    <t>男子単計</t>
    <rPh sb="0" eb="2">
      <t>ダンシ</t>
    </rPh>
    <rPh sb="2" eb="3">
      <t>タン</t>
    </rPh>
    <rPh sb="3" eb="4">
      <t>ケイ</t>
    </rPh>
    <phoneticPr fontId="1"/>
  </si>
  <si>
    <t>女子単計</t>
    <rPh sb="0" eb="2">
      <t>ジョシ</t>
    </rPh>
    <rPh sb="2" eb="3">
      <t>タン</t>
    </rPh>
    <rPh sb="3" eb="4">
      <t>ケイ</t>
    </rPh>
    <phoneticPr fontId="1"/>
  </si>
  <si>
    <t>MD</t>
    <phoneticPr fontId="1"/>
  </si>
  <si>
    <t>30MD</t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</si>
  <si>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</si>
  <si>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</si>
  <si>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</si>
  <si>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</si>
  <si>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</si>
  <si>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</si>
  <si>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</si>
  <si>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</si>
  <si>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</si>
  <si>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WD</t>
    <phoneticPr fontId="1"/>
  </si>
  <si>
    <t>30WD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</si>
  <si>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</si>
  <si>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</si>
  <si>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</si>
  <si>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</si>
  <si>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</si>
  <si>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</si>
  <si>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XD</t>
    <phoneticPr fontId="1"/>
  </si>
  <si>
    <t>60XD</t>
    <phoneticPr fontId="1"/>
  </si>
  <si>
    <t>70XD</t>
    <phoneticPr fontId="1"/>
  </si>
  <si>
    <t>80XD</t>
    <phoneticPr fontId="1"/>
  </si>
  <si>
    <t>90XD</t>
    <phoneticPr fontId="1"/>
  </si>
  <si>
    <t>100XD</t>
    <phoneticPr fontId="1"/>
  </si>
  <si>
    <t>110XD</t>
    <phoneticPr fontId="1"/>
  </si>
  <si>
    <t>120XD</t>
    <phoneticPr fontId="1"/>
  </si>
  <si>
    <t>130XD</t>
    <phoneticPr fontId="1"/>
  </si>
  <si>
    <t>140XD</t>
    <phoneticPr fontId="1"/>
  </si>
  <si>
    <t>30MS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</si>
  <si>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</si>
  <si>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</si>
  <si>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</si>
  <si>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</si>
  <si>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</si>
  <si>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</si>
  <si>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</si>
  <si>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</si>
  <si>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</si>
  <si>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30WS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</si>
  <si>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</si>
  <si>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</si>
  <si>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</si>
  <si>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</si>
  <si>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</si>
  <si>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</si>
  <si>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2025年度　第5回福島県社会人クラブ選手権大会　申込</t>
    <rPh sb="4" eb="6">
      <t>ネンド</t>
    </rPh>
    <rPh sb="7" eb="8">
      <t>ダイ</t>
    </rPh>
    <rPh sb="9" eb="10">
      <t>カイ</t>
    </rPh>
    <rPh sb="10" eb="13">
      <t>フクシマケン</t>
    </rPh>
    <rPh sb="13" eb="16">
      <t>シャカイジン</t>
    </rPh>
    <rPh sb="19" eb="22">
      <t>センシュケン</t>
    </rPh>
    <rPh sb="22" eb="24">
      <t>タイカイ</t>
    </rPh>
    <rPh sb="25" eb="27">
      <t>モウシコミ</t>
    </rPh>
    <phoneticPr fontId="1"/>
  </si>
  <si>
    <t>別なチームでペアを申し込む場合でも，何方に纏めて申込及び振り込みをお願いします。</t>
    <rPh sb="0" eb="1">
      <t>ベツ</t>
    </rPh>
    <rPh sb="9" eb="10">
      <t>モウ</t>
    </rPh>
    <rPh sb="11" eb="12">
      <t>コ</t>
    </rPh>
    <rPh sb="13" eb="15">
      <t>バアイ</t>
    </rPh>
    <rPh sb="18" eb="20">
      <t>ドチラ</t>
    </rPh>
    <rPh sb="21" eb="22">
      <t>マト</t>
    </rPh>
    <rPh sb="24" eb="26">
      <t>モウシコミ</t>
    </rPh>
    <rPh sb="26" eb="27">
      <t>オヨ</t>
    </rPh>
    <rPh sb="28" eb="29">
      <t>フ</t>
    </rPh>
    <rPh sb="30" eb="31">
      <t>コ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</si>
</sst>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&lt;=999]000;[&lt;=9999]000\-00;000\-0000"/>
    <numFmt numFmtId="177" formatCode="[$]ggge&quot;年&quot;m&quot;月&quot;d&quot;日&quot;;@" x16r2:formatCode16="[$-ja-JP-x-gannen]ggge&quot;年&quot;m&quot;月&quot;d&quot;日&quot;;@"/>
    <numFmt numFmtId="178" formatCode="yyyy\-mm\-dd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1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17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14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>
      <alignment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38" fontId="12" fillId="0" borderId="4" xfId="2" applyFont="1" applyBorder="1" applyAlignment="1">
      <alignment horizontal="center" vertical="center"/>
    </xf>
    <xf numFmtId="38" fontId="12" fillId="0" borderId="1" xfId="2" applyFont="1" applyBorder="1" applyAlignment="1">
      <alignment horizontal="center" vertical="center"/>
    </xf>
    <xf numFmtId="38" fontId="12" fillId="0" borderId="24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8" fontId="9" fillId="0" borderId="0" xfId="1" applyNumberFormat="1" applyFont="1" applyBorder="1" applyAlignment="1" applyProtection="1">
      <alignment horizontal="center" vertical="center"/>
      <protection locked="0"/>
    </xf>
    <xf numFmtId="38" fontId="12" fillId="0" borderId="0" xfId="0" applyNumberFormat="1" applyFont="1" applyAlignment="1" applyProtection="1">
      <alignment horizontal="center" vertical="center"/>
      <protection locked="0"/>
    </xf>
    <xf numFmtId="38" fontId="12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6" fillId="0" borderId="32" xfId="0" applyNumberFormat="1" applyFont="1" applyBorder="1">
      <alignment vertical="center"/>
    </xf>
    <xf numFmtId="6" fontId="6" fillId="0" borderId="10" xfId="0" applyNumberFormat="1" applyFont="1" applyBorder="1">
      <alignment vertical="center"/>
    </xf>
    <xf numFmtId="6" fontId="6" fillId="0" borderId="33" xfId="0" applyNumberFormat="1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6" fontId="6" fillId="0" borderId="35" xfId="0" applyNumberFormat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6" fontId="17" fillId="3" borderId="0" xfId="0" applyNumberFormat="1" applyFont="1" applyFill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38" fontId="12" fillId="0" borderId="20" xfId="2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58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18" fillId="3" borderId="18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17B0-A994-4BB7-9214-46182A41CA33}">
  <sheetPr codeName="Sheet3"/>
  <dimension ref="A1:T71"/>
  <sheetViews>
    <sheetView tabSelected="1" view="pageBreakPreview" zoomScale="90" zoomScaleNormal="91" zoomScaleSheetLayoutView="90" workbookViewId="0">
      <selection activeCell="C11" sqref="C11"/>
    </sheetView>
  </sheetViews>
  <sheetFormatPr defaultColWidth="9" defaultRowHeight="15"/>
  <cols>
    <col min="1" max="1" width="4.5" style="6" customWidth="1"/>
    <col min="2" max="2" width="13" style="6" customWidth="1"/>
    <col min="3" max="3" width="15.83203125" style="6" customWidth="1"/>
    <col min="4" max="4" width="16.08203125" style="6" customWidth="1"/>
    <col min="5" max="6" width="14.08203125" style="6" customWidth="1"/>
    <col min="7" max="7" width="9.58203125" style="6" customWidth="1"/>
    <col min="8" max="8" width="9.83203125" style="6" customWidth="1"/>
    <col min="9" max="9" width="12.75" style="6" customWidth="1"/>
    <col min="10" max="10" width="15.5" style="6" customWidth="1"/>
    <col min="11" max="11" width="8.6640625" style="6" bestFit="1" customWidth="1"/>
    <col min="12" max="12" width="9.58203125" style="6" customWidth="1"/>
    <col min="13" max="13" width="11.5" style="6" customWidth="1"/>
    <col min="14" max="16" width="11.5" style="6" hidden="1" customWidth="1"/>
    <col min="17" max="17" width="11.5" style="6" customWidth="1"/>
    <col min="18" max="18" width="11.6640625" style="6" customWidth="1"/>
    <col min="19" max="16384" width="9" style="6"/>
  </cols>
  <sheetData>
    <row r="1" spans="1:20" ht="24" customHeight="1">
      <c r="A1" s="160" t="s">
        <v>126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20" ht="18" customHeight="1">
      <c r="A2" s="11"/>
      <c r="B2" s="11"/>
      <c r="C2" s="11"/>
      <c r="D2" s="12" t="s">
        <v>27</v>
      </c>
      <c r="E2" s="135"/>
      <c r="F2" s="136"/>
      <c r="G2" s="137"/>
      <c r="H2" s="13" t="s">
        <v>29</v>
      </c>
      <c r="I2" s="132"/>
      <c r="J2" s="132"/>
      <c r="K2" s="132"/>
      <c r="L2" s="132"/>
    </row>
    <row r="3" spans="1:20" ht="18" customHeight="1">
      <c r="D3" s="12" t="s">
        <v>28</v>
      </c>
      <c r="E3" s="138"/>
      <c r="F3" s="139"/>
      <c r="G3" s="140"/>
      <c r="H3" s="13" t="s">
        <v>30</v>
      </c>
      <c r="I3" s="133"/>
      <c r="J3" s="134"/>
      <c r="K3" s="134"/>
      <c r="L3" s="134"/>
    </row>
    <row r="4" spans="1:20" ht="12.5" customHeight="1">
      <c r="D4" s="9"/>
      <c r="E4" s="35"/>
      <c r="F4" s="35"/>
      <c r="G4" s="35"/>
      <c r="H4" s="29"/>
      <c r="I4" s="52"/>
      <c r="J4" s="65"/>
      <c r="K4" s="65"/>
      <c r="L4" s="52"/>
    </row>
    <row r="5" spans="1:20" ht="15.5" thickBot="1">
      <c r="A5" s="142" t="s">
        <v>65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20" ht="30.5" thickBot="1">
      <c r="A6" s="60" t="s">
        <v>0</v>
      </c>
      <c r="B6" s="59" t="s">
        <v>73</v>
      </c>
      <c r="C6" s="59" t="s">
        <v>1</v>
      </c>
      <c r="D6" s="59" t="s">
        <v>2</v>
      </c>
      <c r="E6" s="59" t="s">
        <v>3</v>
      </c>
      <c r="F6" s="59" t="s">
        <v>55</v>
      </c>
      <c r="G6" s="59" t="s">
        <v>45</v>
      </c>
      <c r="H6" s="59" t="s">
        <v>4</v>
      </c>
      <c r="I6" s="59" t="s">
        <v>11</v>
      </c>
      <c r="J6" s="59" t="s">
        <v>14</v>
      </c>
      <c r="K6" s="87" t="s">
        <v>70</v>
      </c>
      <c r="L6" s="87" t="s">
        <v>50</v>
      </c>
      <c r="M6" s="87" t="s">
        <v>59</v>
      </c>
      <c r="P6" s="123"/>
      <c r="Q6" s="123"/>
      <c r="R6" s="123"/>
      <c r="S6" s="123"/>
      <c r="T6" s="123"/>
    </row>
    <row r="7" spans="1:20" ht="18" customHeight="1" thickBot="1">
      <c r="A7" s="125" t="s">
        <v>5</v>
      </c>
      <c r="B7" s="125" t="s">
        <v>18</v>
      </c>
      <c r="C7" s="87" t="s">
        <v>6</v>
      </c>
      <c r="D7" s="87" t="s">
        <v>52</v>
      </c>
      <c r="E7" s="87" t="s">
        <v>12</v>
      </c>
      <c r="F7" s="87">
        <v>2500</v>
      </c>
      <c r="G7" s="87" t="s">
        <v>9</v>
      </c>
      <c r="H7" s="87">
        <v>34</v>
      </c>
      <c r="I7" s="94">
        <v>32964</v>
      </c>
      <c r="J7" s="87">
        <v>1000000001</v>
      </c>
      <c r="K7" s="125" t="s">
        <v>68</v>
      </c>
      <c r="L7" s="87" t="s">
        <v>16</v>
      </c>
      <c r="M7" s="87" t="s">
        <v>16</v>
      </c>
      <c r="P7" s="123"/>
      <c r="Q7" s="123"/>
      <c r="R7" s="123"/>
      <c r="S7" s="123"/>
      <c r="T7" s="123"/>
    </row>
    <row r="8" spans="1:20" ht="18" customHeight="1" thickBot="1">
      <c r="A8" s="131"/>
      <c r="B8" s="131"/>
      <c r="C8" s="87" t="s">
        <v>7</v>
      </c>
      <c r="D8" s="87" t="s">
        <v>53</v>
      </c>
      <c r="E8" s="87" t="s">
        <v>13</v>
      </c>
      <c r="F8" s="87">
        <v>2500</v>
      </c>
      <c r="G8" s="87" t="s">
        <v>10</v>
      </c>
      <c r="H8" s="87">
        <v>35</v>
      </c>
      <c r="I8" s="94">
        <v>32599</v>
      </c>
      <c r="J8" s="87">
        <v>1100000002</v>
      </c>
      <c r="K8" s="126"/>
      <c r="L8" s="87" t="s">
        <v>15</v>
      </c>
      <c r="M8" s="87" t="s">
        <v>15</v>
      </c>
      <c r="O8" s="6" t="s">
        <v>19</v>
      </c>
      <c r="P8" s="57" t="s">
        <v>55</v>
      </c>
    </row>
    <row r="9" spans="1:20" ht="18" customHeight="1">
      <c r="A9" s="141">
        <v>1</v>
      </c>
      <c r="B9" s="120"/>
      <c r="C9" s="79"/>
      <c r="D9" s="79"/>
      <c r="E9" s="79"/>
      <c r="F9" s="78" t="str">
        <f t="shared" ref="F9:F28" si="0">IF(C9=""," ",(2500))</f>
        <v xml:space="preserve"> </v>
      </c>
      <c r="G9" s="77"/>
      <c r="H9" s="80" t="str">
        <f>IF(I9="","　",(INT(((DATE(2026,4,2)-I9))/365.25)))</f>
        <v>　</v>
      </c>
      <c r="I9" s="81"/>
      <c r="J9" s="82"/>
      <c r="K9" s="127"/>
      <c r="L9" s="82"/>
      <c r="M9" s="83"/>
      <c r="O9" s="6" t="s">
        <v>80</v>
      </c>
      <c r="P9" s="58">
        <v>2500</v>
      </c>
    </row>
    <row r="10" spans="1:20" ht="18" customHeight="1">
      <c r="A10" s="118"/>
      <c r="B10" s="121"/>
      <c r="C10" s="23"/>
      <c r="D10" s="23"/>
      <c r="E10" s="23"/>
      <c r="F10" s="55" t="str">
        <f t="shared" si="0"/>
        <v xml:space="preserve"> </v>
      </c>
      <c r="G10" s="22"/>
      <c r="H10" s="84" t="str">
        <f>IF(I10="","　",(INT(((DATE(2026,4,2)-I10))/365.25)))</f>
        <v>　</v>
      </c>
      <c r="I10" s="46"/>
      <c r="J10" s="47"/>
      <c r="K10" s="128"/>
      <c r="L10" s="47"/>
      <c r="M10" s="85"/>
      <c r="O10" s="6" t="s">
        <v>81</v>
      </c>
      <c r="P10" s="58"/>
    </row>
    <row r="11" spans="1:20" ht="18" customHeight="1">
      <c r="A11" s="118">
        <v>2</v>
      </c>
      <c r="B11" s="120"/>
      <c r="C11" s="23"/>
      <c r="D11" s="23"/>
      <c r="E11" s="23"/>
      <c r="F11" s="55" t="str">
        <f t="shared" si="0"/>
        <v xml:space="preserve"> </v>
      </c>
      <c r="G11" s="22"/>
      <c r="H11" s="84" t="str">
        <f t="shared" ref="H11:H27" si="1">IF(I11="","　",(INT(((DATE(2026,4,2)-I11))/365.25)))</f>
        <v>　</v>
      </c>
      <c r="I11" s="46"/>
      <c r="J11" s="47"/>
      <c r="K11" s="129"/>
      <c r="L11" s="47"/>
      <c r="M11" s="85"/>
      <c r="O11" s="6" t="s">
        <v>82</v>
      </c>
    </row>
    <row r="12" spans="1:20" ht="18" customHeight="1">
      <c r="A12" s="118"/>
      <c r="B12" s="121"/>
      <c r="C12" s="23"/>
      <c r="D12" s="23"/>
      <c r="E12" s="23"/>
      <c r="F12" s="55" t="str">
        <f t="shared" si="0"/>
        <v xml:space="preserve"> </v>
      </c>
      <c r="G12" s="22"/>
      <c r="H12" s="84" t="str">
        <f t="shared" si="1"/>
        <v>　</v>
      </c>
      <c r="I12" s="46"/>
      <c r="J12" s="47"/>
      <c r="K12" s="128"/>
      <c r="L12" s="47"/>
      <c r="M12" s="85"/>
      <c r="O12" s="6" t="s">
        <v>83</v>
      </c>
    </row>
    <row r="13" spans="1:20" ht="18" customHeight="1">
      <c r="A13" s="118">
        <v>3</v>
      </c>
      <c r="B13" s="120"/>
      <c r="C13" s="23"/>
      <c r="D13" s="23"/>
      <c r="E13" s="22"/>
      <c r="F13" s="55" t="str">
        <f t="shared" si="0"/>
        <v xml:space="preserve"> </v>
      </c>
      <c r="G13" s="22"/>
      <c r="H13" s="84" t="str">
        <f t="shared" si="1"/>
        <v>　</v>
      </c>
      <c r="I13" s="46"/>
      <c r="J13" s="47"/>
      <c r="K13" s="129"/>
      <c r="L13" s="47"/>
      <c r="M13" s="85"/>
      <c r="N13" s="6" t="s">
        <v>20</v>
      </c>
      <c r="O13" s="6" t="s">
        <v>84</v>
      </c>
    </row>
    <row r="14" spans="1:20" ht="18" customHeight="1">
      <c r="A14" s="118"/>
      <c r="B14" s="121"/>
      <c r="C14" s="23"/>
      <c r="D14" s="23"/>
      <c r="E14" s="23"/>
      <c r="F14" s="55" t="str">
        <f t="shared" si="0"/>
        <v xml:space="preserve"> </v>
      </c>
      <c r="G14" s="22"/>
      <c r="H14" s="84" t="str">
        <f t="shared" si="1"/>
        <v>　</v>
      </c>
      <c r="I14" s="46"/>
      <c r="J14" s="47"/>
      <c r="K14" s="128"/>
      <c r="L14" s="47"/>
      <c r="M14" s="85"/>
      <c r="N14" s="6" t="s">
        <v>21</v>
      </c>
      <c r="O14" s="6" t="s">
        <v>85</v>
      </c>
    </row>
    <row r="15" spans="1:20" ht="18" customHeight="1">
      <c r="A15" s="118">
        <v>4</v>
      </c>
      <c r="B15" s="120"/>
      <c r="C15" s="23"/>
      <c r="D15" s="23"/>
      <c r="E15" s="23"/>
      <c r="F15" s="55" t="str">
        <f t="shared" si="0"/>
        <v xml:space="preserve"> </v>
      </c>
      <c r="G15" s="22"/>
      <c r="H15" s="84" t="str">
        <f t="shared" si="1"/>
        <v>　</v>
      </c>
      <c r="I15" s="46"/>
      <c r="J15" s="47"/>
      <c r="K15" s="129"/>
      <c r="L15" s="47"/>
      <c r="M15" s="85"/>
      <c r="N15" s="6" t="s">
        <v>22</v>
      </c>
      <c r="O15" s="6" t="s">
        <v>86</v>
      </c>
    </row>
    <row r="16" spans="1:20" ht="18" customHeight="1">
      <c r="A16" s="118"/>
      <c r="B16" s="121"/>
      <c r="C16" s="23"/>
      <c r="D16" s="23"/>
      <c r="E16" s="23"/>
      <c r="F16" s="55" t="str">
        <f t="shared" si="0"/>
        <v xml:space="preserve"> </v>
      </c>
      <c r="G16" s="22"/>
      <c r="H16" s="84" t="str">
        <f t="shared" si="1"/>
        <v>　</v>
      </c>
      <c r="I16" s="46"/>
      <c r="J16" s="47"/>
      <c r="K16" s="128"/>
      <c r="L16" s="47"/>
      <c r="M16" s="85"/>
      <c r="N16" s="6" t="s">
        <v>23</v>
      </c>
      <c r="O16" s="6" t="s">
        <v>87</v>
      </c>
    </row>
    <row r="17" spans="1:15" ht="18" customHeight="1">
      <c r="A17" s="118">
        <v>5</v>
      </c>
      <c r="B17" s="120"/>
      <c r="C17" s="23"/>
      <c r="D17" s="23"/>
      <c r="E17" s="23"/>
      <c r="F17" s="55" t="str">
        <f t="shared" si="0"/>
        <v xml:space="preserve"> </v>
      </c>
      <c r="G17" s="22"/>
      <c r="H17" s="84" t="str">
        <f t="shared" si="1"/>
        <v>　</v>
      </c>
      <c r="I17" s="46"/>
      <c r="J17" s="47"/>
      <c r="K17" s="129"/>
      <c r="L17" s="47"/>
      <c r="M17" s="85"/>
      <c r="N17" s="6" t="s">
        <v>24</v>
      </c>
      <c r="O17" s="6" t="s">
        <v>88</v>
      </c>
    </row>
    <row r="18" spans="1:15" ht="18" customHeight="1">
      <c r="A18" s="118"/>
      <c r="B18" s="121"/>
      <c r="C18" s="23"/>
      <c r="D18" s="23"/>
      <c r="E18" s="23"/>
      <c r="F18" s="55" t="str">
        <f t="shared" si="0"/>
        <v xml:space="preserve"> </v>
      </c>
      <c r="G18" s="22"/>
      <c r="H18" s="84" t="str">
        <f t="shared" si="1"/>
        <v>　</v>
      </c>
      <c r="I18" s="46"/>
      <c r="J18" s="47"/>
      <c r="K18" s="128"/>
      <c r="L18" s="47"/>
      <c r="M18" s="85"/>
      <c r="N18" s="6" t="s">
        <v>25</v>
      </c>
      <c r="O18" s="6" t="s">
        <v>89</v>
      </c>
    </row>
    <row r="19" spans="1:15" ht="18" customHeight="1">
      <c r="A19" s="118">
        <v>6</v>
      </c>
      <c r="B19" s="120"/>
      <c r="C19" s="23"/>
      <c r="D19" s="23"/>
      <c r="E19" s="23"/>
      <c r="F19" s="55" t="str">
        <f t="shared" si="0"/>
        <v xml:space="preserve"> </v>
      </c>
      <c r="G19" s="22"/>
      <c r="H19" s="84" t="str">
        <f t="shared" si="1"/>
        <v>　</v>
      </c>
      <c r="I19" s="46"/>
      <c r="J19" s="47"/>
      <c r="K19" s="129"/>
      <c r="L19" s="47"/>
      <c r="M19" s="85"/>
      <c r="N19" s="6" t="s">
        <v>26</v>
      </c>
      <c r="O19" s="6" t="s">
        <v>90</v>
      </c>
    </row>
    <row r="20" spans="1:15" ht="18" customHeight="1">
      <c r="A20" s="118"/>
      <c r="B20" s="121"/>
      <c r="C20" s="23"/>
      <c r="D20" s="23"/>
      <c r="E20" s="23"/>
      <c r="F20" s="55" t="str">
        <f t="shared" si="0"/>
        <v xml:space="preserve"> </v>
      </c>
      <c r="G20" s="22"/>
      <c r="H20" s="84" t="str">
        <f t="shared" si="1"/>
        <v>　</v>
      </c>
      <c r="I20" s="46"/>
      <c r="J20" s="47"/>
      <c r="K20" s="128"/>
      <c r="L20" s="47"/>
      <c r="M20" s="85"/>
      <c r="O20" s="6" t="s">
        <v>91</v>
      </c>
    </row>
    <row r="21" spans="1:15" ht="18" customHeight="1">
      <c r="A21" s="118">
        <v>7</v>
      </c>
      <c r="B21" s="120"/>
      <c r="C21" s="23"/>
      <c r="D21" s="23"/>
      <c r="E21" s="23"/>
      <c r="F21" s="55" t="str">
        <f t="shared" si="0"/>
        <v xml:space="preserve"> </v>
      </c>
      <c r="G21" s="22"/>
      <c r="H21" s="84" t="str">
        <f t="shared" si="1"/>
        <v>　</v>
      </c>
      <c r="I21" s="46"/>
      <c r="J21" s="47"/>
      <c r="K21" s="129"/>
      <c r="L21" s="47"/>
      <c r="M21" s="85"/>
      <c r="N21" s="53" t="s">
        <v>16</v>
      </c>
      <c r="O21" s="6" t="s">
        <v>92</v>
      </c>
    </row>
    <row r="22" spans="1:15" ht="18" customHeight="1">
      <c r="A22" s="118"/>
      <c r="B22" s="121"/>
      <c r="C22" s="23"/>
      <c r="D22" s="23"/>
      <c r="E22" s="23"/>
      <c r="F22" s="55" t="str">
        <f t="shared" si="0"/>
        <v xml:space="preserve"> </v>
      </c>
      <c r="G22" s="22"/>
      <c r="H22" s="84" t="str">
        <f t="shared" si="1"/>
        <v>　</v>
      </c>
      <c r="I22" s="46"/>
      <c r="J22" s="47"/>
      <c r="K22" s="128"/>
      <c r="L22" s="47"/>
      <c r="M22" s="85"/>
      <c r="N22" s="53" t="s">
        <v>15</v>
      </c>
      <c r="O22" s="6" t="s">
        <v>93</v>
      </c>
    </row>
    <row r="23" spans="1:15" ht="18" customHeight="1">
      <c r="A23" s="118">
        <v>8</v>
      </c>
      <c r="B23" s="120"/>
      <c r="C23" s="23"/>
      <c r="D23" s="23"/>
      <c r="E23" s="23"/>
      <c r="F23" s="55" t="str">
        <f t="shared" si="0"/>
        <v xml:space="preserve"> </v>
      </c>
      <c r="G23" s="22"/>
      <c r="H23" s="84" t="str">
        <f t="shared" si="1"/>
        <v>　</v>
      </c>
      <c r="I23" s="46"/>
      <c r="J23" s="47"/>
      <c r="K23" s="129"/>
      <c r="L23" s="47"/>
      <c r="M23" s="85"/>
      <c r="O23" s="6" t="s">
        <v>94</v>
      </c>
    </row>
    <row r="24" spans="1:15" s="14" customFormat="1" ht="18" customHeight="1">
      <c r="A24" s="118"/>
      <c r="B24" s="121"/>
      <c r="C24" s="23"/>
      <c r="D24" s="23"/>
      <c r="E24" s="23"/>
      <c r="F24" s="55" t="str">
        <f t="shared" si="0"/>
        <v xml:space="preserve"> </v>
      </c>
      <c r="G24" s="22"/>
      <c r="H24" s="84" t="str">
        <f t="shared" si="1"/>
        <v>　</v>
      </c>
      <c r="I24" s="46"/>
      <c r="J24" s="47"/>
      <c r="K24" s="128"/>
      <c r="L24" s="47"/>
      <c r="M24" s="85"/>
      <c r="N24" s="14" t="s">
        <v>68</v>
      </c>
      <c r="O24" s="6" t="s">
        <v>95</v>
      </c>
    </row>
    <row r="25" spans="1:15" ht="18" customHeight="1">
      <c r="A25" s="118">
        <v>9</v>
      </c>
      <c r="B25" s="120"/>
      <c r="C25" s="23"/>
      <c r="D25" s="23"/>
      <c r="E25" s="23"/>
      <c r="F25" s="55" t="str">
        <f t="shared" si="0"/>
        <v xml:space="preserve"> </v>
      </c>
      <c r="G25" s="22"/>
      <c r="H25" s="84" t="str">
        <f>IF(I25="","　",(INT(((DATE(2026,4,2)-I25))/365.25)))</f>
        <v>　</v>
      </c>
      <c r="I25" s="46"/>
      <c r="J25" s="47"/>
      <c r="K25" s="129"/>
      <c r="L25" s="47"/>
      <c r="M25" s="85"/>
      <c r="N25" s="6" t="s">
        <v>69</v>
      </c>
      <c r="O25" s="6" t="s">
        <v>96</v>
      </c>
    </row>
    <row r="26" spans="1:15" ht="18" customHeight="1">
      <c r="A26" s="118"/>
      <c r="B26" s="121"/>
      <c r="C26" s="23"/>
      <c r="D26" s="23"/>
      <c r="E26" s="23"/>
      <c r="F26" s="55" t="str">
        <f t="shared" si="0"/>
        <v xml:space="preserve"> </v>
      </c>
      <c r="G26" s="22"/>
      <c r="H26" s="84" t="str">
        <f t="shared" si="1"/>
        <v>　</v>
      </c>
      <c r="I26" s="46"/>
      <c r="J26" s="47"/>
      <c r="K26" s="128"/>
      <c r="L26" s="47"/>
      <c r="M26" s="85"/>
      <c r="O26" s="6" t="s">
        <v>97</v>
      </c>
    </row>
    <row r="27" spans="1:15" ht="18" customHeight="1">
      <c r="A27" s="118">
        <v>10</v>
      </c>
      <c r="B27" s="120"/>
      <c r="C27" s="23"/>
      <c r="D27" s="23"/>
      <c r="E27" s="23"/>
      <c r="F27" s="55" t="str">
        <f t="shared" si="0"/>
        <v xml:space="preserve"> </v>
      </c>
      <c r="G27" s="22"/>
      <c r="H27" s="84" t="str">
        <f t="shared" si="1"/>
        <v>　</v>
      </c>
      <c r="I27" s="46"/>
      <c r="J27" s="47"/>
      <c r="K27" s="129"/>
      <c r="L27" s="47"/>
      <c r="M27" s="85"/>
      <c r="O27" s="6" t="s">
        <v>98</v>
      </c>
    </row>
    <row r="28" spans="1:15" ht="18" customHeight="1" thickBot="1">
      <c r="A28" s="119"/>
      <c r="B28" s="122"/>
      <c r="C28" s="39"/>
      <c r="D28" s="39"/>
      <c r="E28" s="39"/>
      <c r="F28" s="56" t="str">
        <f t="shared" si="0"/>
        <v xml:space="preserve"> </v>
      </c>
      <c r="G28" s="38"/>
      <c r="H28" s="86" t="str">
        <f>IF(I28="","　",(INT(((DATE(2026,4,2)-I28))/365.25)))</f>
        <v>　</v>
      </c>
      <c r="I28" s="48"/>
      <c r="J28" s="49"/>
      <c r="K28" s="130"/>
      <c r="L28" s="49"/>
      <c r="M28" s="50"/>
      <c r="O28" s="6" t="s">
        <v>99</v>
      </c>
    </row>
    <row r="29" spans="1:15" ht="18" customHeight="1" thickBot="1">
      <c r="A29" s="9"/>
      <c r="B29" s="25"/>
      <c r="C29" s="26"/>
      <c r="D29" s="26"/>
      <c r="E29" s="26"/>
      <c r="F29" s="66">
        <f>SUM(F9:F28)</f>
        <v>0</v>
      </c>
      <c r="G29" s="19">
        <f>COUNTIF(G9:G28,"ふるさと")</f>
        <v>0</v>
      </c>
      <c r="H29" s="27"/>
      <c r="I29" s="28"/>
      <c r="J29" s="28"/>
      <c r="K29" s="28"/>
      <c r="L29" s="53">
        <f>COUNTIF(L9:L28,"未")</f>
        <v>0</v>
      </c>
      <c r="M29" s="53">
        <f>COUNTIF(M9:M28,"未")</f>
        <v>0</v>
      </c>
      <c r="O29" s="6" t="s">
        <v>100</v>
      </c>
    </row>
    <row r="30" spans="1:15" ht="15" customHeight="1">
      <c r="B30" s="97" t="s">
        <v>80</v>
      </c>
      <c r="C30" s="98">
        <f>COUNTIF($B$8:$B$28,"MD")</f>
        <v>0</v>
      </c>
      <c r="D30" s="97" t="s">
        <v>86</v>
      </c>
      <c r="E30" s="98">
        <f>COUNTIF($B$8:$B$28,"55MD")</f>
        <v>0</v>
      </c>
      <c r="F30" s="97" t="s">
        <v>92</v>
      </c>
      <c r="G30" s="98">
        <f>COUNTIF($B$8:$B$28,"30WD")</f>
        <v>0</v>
      </c>
      <c r="H30" s="97" t="s">
        <v>98</v>
      </c>
      <c r="I30" s="98">
        <f>COUNTIF($B$8:$B$28,"60WD")</f>
        <v>0</v>
      </c>
      <c r="J30" s="97" t="s">
        <v>104</v>
      </c>
      <c r="K30" s="98">
        <f>COUNTIF($B$8:$B$28,"100XD")</f>
        <v>0</v>
      </c>
      <c r="L30" s="112" t="s">
        <v>74</v>
      </c>
      <c r="M30" s="113">
        <f>COUNTIF(B9:B28,"*MD*")</f>
        <v>0</v>
      </c>
      <c r="O30" s="6" t="s">
        <v>101</v>
      </c>
    </row>
    <row r="31" spans="1:15" ht="15" customHeight="1">
      <c r="B31" s="99" t="s">
        <v>81</v>
      </c>
      <c r="C31" s="100">
        <f>COUNTIF($B$8:$B$28,"30MD")</f>
        <v>0</v>
      </c>
      <c r="D31" s="99" t="s">
        <v>87</v>
      </c>
      <c r="E31" s="100">
        <f>COUNTIF($B$8:$B$28,"60MD")</f>
        <v>0</v>
      </c>
      <c r="F31" s="99" t="s">
        <v>93</v>
      </c>
      <c r="G31" s="100">
        <f>COUNTIF($B$8:$B$28,"35WD")</f>
        <v>0</v>
      </c>
      <c r="H31" s="99" t="s">
        <v>99</v>
      </c>
      <c r="I31" s="100">
        <f>COUNTIF($B$8:$B$28,"XD")</f>
        <v>0</v>
      </c>
      <c r="J31" s="99" t="s">
        <v>105</v>
      </c>
      <c r="K31" s="100">
        <f>COUNTIF($B$8:$B$28,"110XD")</f>
        <v>0</v>
      </c>
      <c r="L31" s="116" t="s">
        <v>75</v>
      </c>
      <c r="M31" s="117">
        <f>COUNTIF(B9:B28,"*WD*")</f>
        <v>0</v>
      </c>
      <c r="O31" s="6" t="s">
        <v>102</v>
      </c>
    </row>
    <row r="32" spans="1:15" ht="15" customHeight="1" thickBot="1">
      <c r="B32" s="99" t="s">
        <v>82</v>
      </c>
      <c r="C32" s="100">
        <f>COUNTIF($B$8:$B$28,"35MD")</f>
        <v>0</v>
      </c>
      <c r="D32" s="99" t="s">
        <v>88</v>
      </c>
      <c r="E32" s="100">
        <f>COUNTIF($B$8:$B$28,"65MD")</f>
        <v>0</v>
      </c>
      <c r="F32" s="99" t="s">
        <v>94</v>
      </c>
      <c r="G32" s="100">
        <f>COUNTIF($B$8:$B$28,"40WD")</f>
        <v>0</v>
      </c>
      <c r="H32" s="99" t="s">
        <v>100</v>
      </c>
      <c r="I32" s="100">
        <f>COUNTIF($B$8:$B$28,"60XD")</f>
        <v>0</v>
      </c>
      <c r="J32" s="99" t="s">
        <v>106</v>
      </c>
      <c r="K32" s="100">
        <f>COUNTIF($B$8:$B$28,"120XD")</f>
        <v>0</v>
      </c>
      <c r="L32" s="114" t="s">
        <v>76</v>
      </c>
      <c r="M32" s="115">
        <f>COUNTIF(B9:B28,"*XD*")</f>
        <v>0</v>
      </c>
      <c r="O32" s="6" t="s">
        <v>103</v>
      </c>
    </row>
    <row r="33" spans="2:15" ht="15" customHeight="1">
      <c r="B33" s="99" t="s">
        <v>83</v>
      </c>
      <c r="C33" s="100">
        <f>COUNTIF($B$8:$B$28,"40MD")</f>
        <v>0</v>
      </c>
      <c r="D33" s="99" t="s">
        <v>89</v>
      </c>
      <c r="E33" s="100">
        <f>COUNTIF($B$8:$B$28,"70MD")</f>
        <v>0</v>
      </c>
      <c r="F33" s="99" t="s">
        <v>95</v>
      </c>
      <c r="G33" s="100">
        <f>COUNTIF($B$8:$B$28,"45WD")</f>
        <v>0</v>
      </c>
      <c r="H33" s="99" t="s">
        <v>101</v>
      </c>
      <c r="I33" s="100">
        <f>COUNTIF($B$8:$B$28,"70XD")</f>
        <v>0</v>
      </c>
      <c r="J33" s="99" t="s">
        <v>107</v>
      </c>
      <c r="K33" s="100">
        <f>COUNTIF($B$8:$B$28,"130XD")</f>
        <v>0</v>
      </c>
      <c r="L33" s="124"/>
      <c r="M33" s="124"/>
      <c r="O33" s="6" t="s">
        <v>104</v>
      </c>
    </row>
    <row r="34" spans="2:15" ht="15" customHeight="1" thickBot="1">
      <c r="B34" s="99" t="s">
        <v>84</v>
      </c>
      <c r="C34" s="100">
        <f>COUNTIF($B$8:$B$28,"45MD")</f>
        <v>0</v>
      </c>
      <c r="D34" s="99" t="s">
        <v>90</v>
      </c>
      <c r="E34" s="100">
        <f>COUNTIF($B$8:$B$28,"75MD")</f>
        <v>0</v>
      </c>
      <c r="F34" s="99" t="s">
        <v>96</v>
      </c>
      <c r="G34" s="100">
        <f>COUNTIF($B$8:$B$28,"50WD")</f>
        <v>0</v>
      </c>
      <c r="H34" s="99" t="s">
        <v>102</v>
      </c>
      <c r="I34" s="100">
        <f>COUNTIF($B$8:$B$28,"80XD")</f>
        <v>0</v>
      </c>
      <c r="J34" s="101" t="s">
        <v>108</v>
      </c>
      <c r="K34" s="102">
        <f>COUNTIF($B$8:$B$28,"140XD")</f>
        <v>0</v>
      </c>
      <c r="L34" s="9"/>
      <c r="M34" s="9"/>
      <c r="O34" s="6" t="s">
        <v>105</v>
      </c>
    </row>
    <row r="35" spans="2:15" ht="15" customHeight="1" thickBot="1">
      <c r="B35" s="101" t="s">
        <v>85</v>
      </c>
      <c r="C35" s="102">
        <f>COUNTIF($B$8:$B$28,"50MD")</f>
        <v>0</v>
      </c>
      <c r="D35" s="101" t="s">
        <v>91</v>
      </c>
      <c r="E35" s="102">
        <f>COUNTIF($B$8:$B$28,"WD")</f>
        <v>0</v>
      </c>
      <c r="F35" s="101" t="s">
        <v>97</v>
      </c>
      <c r="G35" s="102">
        <f>COUNTIF($B$8:$B$28,"55WD")</f>
        <v>0</v>
      </c>
      <c r="H35" s="101" t="s">
        <v>103</v>
      </c>
      <c r="I35" s="102">
        <f>COUNTIF($B$8:$B$28,"90XD")</f>
        <v>0</v>
      </c>
      <c r="J35" s="108" t="s">
        <v>60</v>
      </c>
      <c r="K35" s="109">
        <f>SUM(C30:C35)+SUM(E30:E35)+SUM(G30:G35)+SUM(I30:I35)+SUM(K30:K34)</f>
        <v>0</v>
      </c>
      <c r="L35" s="9"/>
      <c r="M35" s="9"/>
      <c r="O35" s="6" t="s">
        <v>106</v>
      </c>
    </row>
    <row r="36" spans="2:15" ht="15" customHeight="1">
      <c r="B36" s="107"/>
      <c r="C36" s="107"/>
      <c r="O36" s="6" t="s">
        <v>107</v>
      </c>
    </row>
    <row r="37" spans="2:15" ht="15" customHeight="1">
      <c r="B37" s="9"/>
      <c r="C37" s="9"/>
      <c r="O37" s="6" t="s">
        <v>108</v>
      </c>
    </row>
    <row r="38" spans="2:15" ht="15" customHeight="1">
      <c r="B38" s="9"/>
      <c r="C38" s="9"/>
    </row>
    <row r="39" spans="2:15" ht="15" customHeight="1">
      <c r="B39" s="9"/>
      <c r="C39" s="9"/>
    </row>
    <row r="40" spans="2:15" ht="15" customHeight="1">
      <c r="B40" s="9"/>
      <c r="C40" s="9"/>
    </row>
    <row r="41" spans="2:15" ht="15" customHeight="1">
      <c r="B41" s="9"/>
      <c r="C41" s="9"/>
    </row>
    <row r="42" spans="2:15" ht="15" customHeight="1">
      <c r="B42" s="9"/>
      <c r="C42" s="9"/>
    </row>
    <row r="43" spans="2:15" ht="15" customHeight="1">
      <c r="B43" s="9"/>
      <c r="C43" s="9"/>
    </row>
    <row r="44" spans="2:15" ht="15" customHeight="1">
      <c r="B44" s="9"/>
      <c r="C44" s="9"/>
    </row>
    <row r="45" spans="2:15" ht="15" customHeight="1">
      <c r="B45" s="9"/>
      <c r="C45" s="9"/>
    </row>
    <row r="46" spans="2:15" ht="15" customHeight="1">
      <c r="B46" s="9"/>
      <c r="C46" s="9"/>
    </row>
    <row r="47" spans="2:15" ht="15" customHeight="1">
      <c r="B47" s="9"/>
      <c r="C47" s="9"/>
    </row>
    <row r="48" spans="2:15" ht="15" customHeight="1">
      <c r="B48" s="9"/>
      <c r="C48" s="9"/>
    </row>
    <row r="49" spans="2:3" ht="15" customHeight="1">
      <c r="B49" s="9"/>
      <c r="C49" s="9"/>
    </row>
    <row r="50" spans="2:3" ht="15" customHeight="1">
      <c r="B50" s="9"/>
      <c r="C50" s="9"/>
    </row>
    <row r="51" spans="2:3" ht="15" customHeight="1">
      <c r="B51" s="9"/>
      <c r="C51" s="9"/>
    </row>
    <row r="52" spans="2:3" ht="15" customHeight="1">
      <c r="B52" s="9"/>
      <c r="C52" s="9"/>
    </row>
    <row r="53" spans="2:3" ht="15" customHeight="1">
      <c r="B53" s="9"/>
      <c r="C53" s="9"/>
    </row>
    <row r="54" spans="2:3" ht="15" customHeight="1">
      <c r="B54" s="9"/>
      <c r="C54" s="9"/>
    </row>
    <row r="55" spans="2:3" ht="15" customHeight="1">
      <c r="B55" s="9"/>
      <c r="C55" s="9"/>
    </row>
    <row r="56" spans="2:3" ht="15" customHeight="1">
      <c r="B56" s="9"/>
      <c r="C56" s="9"/>
    </row>
    <row r="57" spans="2:3" ht="15" customHeight="1">
      <c r="B57" s="9"/>
      <c r="C57" s="9"/>
    </row>
    <row r="58" spans="2:3" ht="15" customHeight="1">
      <c r="B58" s="9"/>
      <c r="C58" s="9"/>
    </row>
    <row r="59" spans="2:3" ht="15" customHeight="1">
      <c r="C59" s="96"/>
    </row>
    <row r="60" spans="2:3" ht="15" customHeight="1"/>
    <row r="61" spans="2:3" ht="15" customHeight="1"/>
    <row r="62" spans="2:3" ht="15" customHeight="1"/>
    <row r="63" spans="2:3" ht="15" customHeight="1"/>
    <row r="64" spans="2:3" ht="15" customHeight="1"/>
    <row r="65" ht="15" customHeight="1"/>
    <row r="66" ht="15" customHeight="1"/>
    <row r="67" ht="18.75" customHeight="1"/>
    <row r="68" ht="18.75" customHeight="1"/>
    <row r="69" ht="18.75" customHeight="1"/>
    <row r="70" ht="18.75" customHeight="1"/>
    <row r="71" ht="18.75" customHeight="1"/>
  </sheetData>
  <sheetProtection algorithmName="SHA-512" hashValue="47UsNDIm+ELH4q0h90rn3IbNids6B6LayRbL84puuDqKsnmkA8pRxy6Oaxw6qpbRWTsLRs3OebNDknOCSgiuBw==" saltValue="jRwdmDWHShr22eIIZ3tqFQ==" spinCount="100000" sheet="1" objects="1" scenarios="1"/>
  <protectedRanges>
    <protectedRange sqref="B9:B28" name="範囲1"/>
  </protectedRanges>
  <mergeCells count="41">
    <mergeCell ref="A1:M1"/>
    <mergeCell ref="A19:A20"/>
    <mergeCell ref="A15:A16"/>
    <mergeCell ref="A17:A18"/>
    <mergeCell ref="B13:B14"/>
    <mergeCell ref="B15:B16"/>
    <mergeCell ref="B17:B18"/>
    <mergeCell ref="A7:A8"/>
    <mergeCell ref="I2:L2"/>
    <mergeCell ref="I3:L3"/>
    <mergeCell ref="E2:G2"/>
    <mergeCell ref="E3:G3"/>
    <mergeCell ref="A9:A10"/>
    <mergeCell ref="B19:B20"/>
    <mergeCell ref="A5:M5"/>
    <mergeCell ref="B7:B8"/>
    <mergeCell ref="B9:B10"/>
    <mergeCell ref="B11:B12"/>
    <mergeCell ref="B21:B22"/>
    <mergeCell ref="P6:T7"/>
    <mergeCell ref="L33:M33"/>
    <mergeCell ref="K7:K8"/>
    <mergeCell ref="K9:K10"/>
    <mergeCell ref="K11:K12"/>
    <mergeCell ref="K13:K14"/>
    <mergeCell ref="K25:K26"/>
    <mergeCell ref="K27:K28"/>
    <mergeCell ref="K15:K16"/>
    <mergeCell ref="K17:K18"/>
    <mergeCell ref="K19:K20"/>
    <mergeCell ref="K21:K22"/>
    <mergeCell ref="K23:K24"/>
    <mergeCell ref="A11:A12"/>
    <mergeCell ref="A13:A14"/>
    <mergeCell ref="A27:A28"/>
    <mergeCell ref="A25:A26"/>
    <mergeCell ref="B25:B26"/>
    <mergeCell ref="A21:A22"/>
    <mergeCell ref="B27:B28"/>
    <mergeCell ref="A23:A24"/>
    <mergeCell ref="B23:B24"/>
  </mergeCells>
  <phoneticPr fontId="1"/>
  <conditionalFormatting sqref="B9:B10">
    <cfRule type="cellIs" dxfId="14" priority="7" operator="equal">
      <formula>"*MD*"</formula>
    </cfRule>
  </conditionalFormatting>
  <conditionalFormatting sqref="C30:C35">
    <cfRule type="cellIs" dxfId="13" priority="5" operator="greaterThan">
      <formula>0</formula>
    </cfRule>
  </conditionalFormatting>
  <conditionalFormatting sqref="E30:E35">
    <cfRule type="cellIs" dxfId="12" priority="4" operator="greaterThan">
      <formula>0</formula>
    </cfRule>
  </conditionalFormatting>
  <conditionalFormatting sqref="G9:G28">
    <cfRule type="containsText" dxfId="11" priority="9" operator="containsText" text="ふるさと">
      <formula>NOT(ISERROR(SEARCH("ふるさと",G9)))</formula>
    </cfRule>
  </conditionalFormatting>
  <conditionalFormatting sqref="G30:G35">
    <cfRule type="cellIs" dxfId="10" priority="3" operator="greaterThan">
      <formula>0</formula>
    </cfRule>
  </conditionalFormatting>
  <conditionalFormatting sqref="I30:I35">
    <cfRule type="cellIs" dxfId="9" priority="2" operator="greaterThan">
      <formula>0</formula>
    </cfRule>
  </conditionalFormatting>
  <conditionalFormatting sqref="K9:K28">
    <cfRule type="cellIs" dxfId="8" priority="6" operator="equal">
      <formula>"否"</formula>
    </cfRule>
  </conditionalFormatting>
  <conditionalFormatting sqref="K30:K34">
    <cfRule type="cellIs" dxfId="7" priority="1" operator="greaterThan">
      <formula>0</formula>
    </cfRule>
  </conditionalFormatting>
  <conditionalFormatting sqref="L9:M28">
    <cfRule type="containsText" dxfId="6" priority="8" operator="containsText" text="未">
      <formula>NOT(ISERROR(SEARCH("未",L9)))</formula>
    </cfRule>
  </conditionalFormatting>
  <dataValidations xWindow="256" yWindow="680" count="14">
    <dataValidation type="list" allowBlank="1" showInputMessage="1" showErrorMessage="1" promptTitle="登録地区" prompt="登録地区を選択してください" sqref="N13:N19" xr:uid="{F6003155-A568-497E-81D3-E5A92D7FC8A2}">
      <formula1>$N$13:$N$19</formula1>
    </dataValidation>
    <dataValidation type="list" allowBlank="1" showInputMessage="1" showErrorMessage="1" prompt="▼をクリックして選択して下さい" sqref="G9" xr:uid="{503D5AC2-48D5-49AC-80B6-4439F747436C}">
      <formula1>$N$13:$N$19</formula1>
    </dataValidation>
    <dataValidation type="list" allowBlank="1" showInputMessage="1" showErrorMessage="1" promptTitle="県登録" prompt="県登録の_x000a_" sqref="L8" xr:uid="{95E37B75-2B22-46FB-9430-7A0CB1B3B5AA}">
      <formula1>$N$21:$N$22</formula1>
    </dataValidation>
    <dataValidation type="list" allowBlank="1" showInputMessage="1" showErrorMessage="1" promptTitle="県登録" prompt="県登録の_x000a_確認です_x000a_" sqref="L7" xr:uid="{1024F6CA-0ED9-486E-84AA-C0A7097C67D9}">
      <formula1>$N$21:$N$22</formula1>
    </dataValidation>
    <dataValidation type="list" allowBlank="1" showInputMessage="1" showErrorMessage="1" promptTitle="種別" prompt="参加費金額_x000a_を選択してください" sqref="F7:F8" xr:uid="{561FC99B-E314-4503-A746-6D0A96CC66EE}">
      <formula1>$P$9:$P$10</formula1>
    </dataValidation>
    <dataValidation allowBlank="1" showErrorMessage="1" promptTitle="種別" prompt="参加費金額_x000a_を入力してください。" sqref="F9:F28" xr:uid="{BB87B225-2FEC-4EC4-B0A0-720E33D9F0BB}"/>
    <dataValidation allowBlank="1" showErrorMessage="1" sqref="F29" xr:uid="{E7818039-BB0F-4002-BD01-BC706F72A9EB}"/>
    <dataValidation type="list" allowBlank="1" showInputMessage="1" showErrorMessage="1" sqref="L10:M28" xr:uid="{7A36CE61-8CFB-488E-993C-52657D0B0FAE}">
      <formula1>$N$21:$N$22</formula1>
    </dataValidation>
    <dataValidation type="list" allowBlank="1" showInputMessage="1" showErrorMessage="1" prompt="▼をクリックして選択して下さい" sqref="L9:M9" xr:uid="{EC6ED683-7208-4E66-8F8B-9C78D1A8ABB7}">
      <formula1>$N$21:$N$22</formula1>
    </dataValidation>
    <dataValidation type="list" allowBlank="1" showInputMessage="1" showErrorMessage="1" sqref="G10:G28" xr:uid="{568696CD-7885-4812-A922-ECC07FFABF1D}">
      <formula1>$N$13:$N$19</formula1>
    </dataValidation>
    <dataValidation type="list" allowBlank="1" showInputMessage="1" showErrorMessage="1" sqref="K7 K9:K28" xr:uid="{14FC07FF-A80A-4822-AE09-6CB226800B5B}">
      <formula1>$N$24:$N$25</formula1>
    </dataValidation>
    <dataValidation type="list" allowBlank="1" showInputMessage="1" showErrorMessage="1" promptTitle="種別" prompt="MD　WD　XD_x000a_を選択してください" sqref="B7" xr:uid="{A985471E-2B07-4417-BDB3-A0498F18DCBA}">
      <formula1>$O$9:$O$19</formula1>
    </dataValidation>
    <dataValidation type="list" allowBlank="1" showInputMessage="1" showErrorMessage="1" promptTitle="種別" prompt="年齢区分を入力してください。" sqref="B29" xr:uid="{E9E4AE8D-E9BB-4C79-981D-0454B072634D}">
      <formula1>$O$9:$O$19</formula1>
    </dataValidation>
    <dataValidation type="list" allowBlank="1" showInputMessage="1" showErrorMessage="1" sqref="B11:B28" xr:uid="{3FA404BD-1F31-4A84-A425-7EC3B62D79CE}">
      <formula1>$O$9:$O$37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fitToWidth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2256-F89B-45D9-9205-FFD24091C30F}">
  <sheetPr codeName="Sheet2"/>
  <dimension ref="A1:T66"/>
  <sheetViews>
    <sheetView view="pageBreakPreview" zoomScale="84" zoomScaleNormal="84" zoomScaleSheetLayoutView="84" workbookViewId="0">
      <selection activeCell="H12" sqref="H12"/>
    </sheetView>
  </sheetViews>
  <sheetFormatPr defaultRowHeight="18"/>
  <cols>
    <col min="1" max="1" width="4.5" customWidth="1"/>
    <col min="2" max="2" width="10.5" customWidth="1"/>
    <col min="3" max="3" width="10.9140625" customWidth="1"/>
    <col min="4" max="4" width="15.4140625" customWidth="1"/>
    <col min="5" max="5" width="11.08203125" customWidth="1"/>
    <col min="6" max="6" width="9.83203125" customWidth="1"/>
    <col min="7" max="7" width="10" customWidth="1"/>
    <col min="8" max="8" width="9.83203125" customWidth="1"/>
    <col min="9" max="9" width="12.75" customWidth="1"/>
    <col min="10" max="10" width="16.6640625" customWidth="1"/>
    <col min="11" max="11" width="10.1640625" customWidth="1"/>
    <col min="12" max="12" width="10.58203125" customWidth="1"/>
    <col min="13" max="13" width="11.4140625" style="6" customWidth="1"/>
    <col min="14" max="16" width="10.25" hidden="1" customWidth="1"/>
    <col min="17" max="17" width="10.25" customWidth="1"/>
  </cols>
  <sheetData>
    <row r="1" spans="1:20" ht="22.5" customHeight="1">
      <c r="A1" s="160" t="str">
        <f>①ダブルス!A1</f>
        <v>2025年度　第5回福島県社会人クラブ選手権大会　申込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20">
      <c r="A2" s="3"/>
      <c r="B2" s="3"/>
      <c r="C2" s="3"/>
      <c r="D2" s="1" t="s">
        <v>27</v>
      </c>
      <c r="E2" s="144">
        <f>①ダブルス!E2</f>
        <v>0</v>
      </c>
      <c r="F2" s="145"/>
      <c r="G2" s="146"/>
      <c r="H2" s="4" t="s">
        <v>29</v>
      </c>
      <c r="I2" s="147">
        <f>①ダブルス!I2</f>
        <v>0</v>
      </c>
      <c r="J2" s="147"/>
      <c r="K2" s="147"/>
      <c r="L2" s="147"/>
    </row>
    <row r="3" spans="1:20">
      <c r="D3" s="1" t="s">
        <v>28</v>
      </c>
      <c r="E3" s="144">
        <f>①ダブルス!E3</f>
        <v>0</v>
      </c>
      <c r="F3" s="145"/>
      <c r="G3" s="146"/>
      <c r="H3" s="4" t="s">
        <v>30</v>
      </c>
      <c r="I3" s="147">
        <f>①ダブルス!I3</f>
        <v>0</v>
      </c>
      <c r="J3" s="147"/>
      <c r="K3" s="147"/>
      <c r="L3" s="147"/>
    </row>
    <row r="5" spans="1:20" ht="18.5" thickBot="1">
      <c r="A5" s="142" t="s">
        <v>66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P5" s="123"/>
      <c r="Q5" s="123"/>
      <c r="R5" s="123"/>
      <c r="S5" s="123"/>
      <c r="T5" s="123"/>
    </row>
    <row r="6" spans="1:20" ht="30.5" thickBot="1">
      <c r="A6" s="87" t="s">
        <v>0</v>
      </c>
      <c r="B6" s="87" t="s">
        <v>77</v>
      </c>
      <c r="C6" s="87" t="s">
        <v>1</v>
      </c>
      <c r="D6" s="87" t="s">
        <v>2</v>
      </c>
      <c r="E6" s="87" t="s">
        <v>3</v>
      </c>
      <c r="F6" s="87" t="s">
        <v>55</v>
      </c>
      <c r="G6" s="87" t="s">
        <v>45</v>
      </c>
      <c r="H6" s="87" t="s">
        <v>4</v>
      </c>
      <c r="I6" s="87" t="s">
        <v>54</v>
      </c>
      <c r="J6" s="87" t="s">
        <v>14</v>
      </c>
      <c r="K6" s="87" t="s">
        <v>70</v>
      </c>
      <c r="L6" s="87" t="s">
        <v>50</v>
      </c>
      <c r="M6" s="87" t="s">
        <v>59</v>
      </c>
      <c r="P6" s="123"/>
      <c r="Q6" s="123"/>
      <c r="R6" s="123"/>
      <c r="S6" s="123"/>
      <c r="T6" s="123"/>
    </row>
    <row r="7" spans="1:20" ht="18.5" thickBot="1">
      <c r="A7" s="87" t="s">
        <v>5</v>
      </c>
      <c r="B7" s="87" t="s">
        <v>32</v>
      </c>
      <c r="C7" s="87" t="s">
        <v>7</v>
      </c>
      <c r="D7" s="87" t="s">
        <v>8</v>
      </c>
      <c r="E7" s="87" t="s">
        <v>13</v>
      </c>
      <c r="F7" s="87">
        <v>2500</v>
      </c>
      <c r="G7" s="87" t="s">
        <v>10</v>
      </c>
      <c r="H7" s="87">
        <v>35</v>
      </c>
      <c r="I7" s="94">
        <v>32599</v>
      </c>
      <c r="J7" s="87">
        <v>1100000002</v>
      </c>
      <c r="K7" s="87" t="s">
        <v>71</v>
      </c>
      <c r="L7" s="87" t="s">
        <v>15</v>
      </c>
      <c r="M7" s="87" t="s">
        <v>16</v>
      </c>
      <c r="O7" s="6" t="s">
        <v>17</v>
      </c>
      <c r="P7" s="57" t="s">
        <v>55</v>
      </c>
    </row>
    <row r="8" spans="1:20">
      <c r="A8" s="42">
        <v>1</v>
      </c>
      <c r="B8" s="24"/>
      <c r="C8" s="43"/>
      <c r="D8" s="43"/>
      <c r="E8" s="43"/>
      <c r="F8" s="54" t="str">
        <f t="shared" ref="F8:F27" si="0">IF(C8=""," ",(2500))</f>
        <v xml:space="preserve"> </v>
      </c>
      <c r="G8" s="24"/>
      <c r="H8" s="91" t="str">
        <f>IF(I8="","　",(INT(((DATE(2026,4,2)-I8))/365.25)))</f>
        <v>　</v>
      </c>
      <c r="I8" s="44"/>
      <c r="J8" s="45"/>
      <c r="K8" s="45"/>
      <c r="L8" s="90"/>
      <c r="M8" s="51"/>
      <c r="O8" s="6" t="s">
        <v>31</v>
      </c>
      <c r="P8" s="57">
        <v>2500</v>
      </c>
    </row>
    <row r="9" spans="1:20">
      <c r="A9" s="36">
        <v>2</v>
      </c>
      <c r="B9" s="22"/>
      <c r="C9" s="23"/>
      <c r="D9" s="23"/>
      <c r="E9" s="23"/>
      <c r="F9" s="55" t="str">
        <f t="shared" si="0"/>
        <v xml:space="preserve"> </v>
      </c>
      <c r="G9" s="22"/>
      <c r="H9" s="92" t="str">
        <f>IF(I9="","　",(INT(((DATE(2026,4,2)-I9))/365.25)))</f>
        <v>　</v>
      </c>
      <c r="I9" s="21"/>
      <c r="J9" s="20"/>
      <c r="K9" s="20"/>
      <c r="L9" s="88"/>
      <c r="M9" s="85"/>
      <c r="O9" s="6" t="s">
        <v>109</v>
      </c>
      <c r="P9" s="57"/>
    </row>
    <row r="10" spans="1:20">
      <c r="A10" s="36">
        <v>3</v>
      </c>
      <c r="B10" s="22"/>
      <c r="C10" s="23"/>
      <c r="D10" s="23"/>
      <c r="E10" s="23"/>
      <c r="F10" s="55" t="str">
        <f t="shared" si="0"/>
        <v xml:space="preserve"> </v>
      </c>
      <c r="G10" s="22"/>
      <c r="H10" s="92" t="str">
        <f t="shared" ref="H10:H26" si="1">IF(I10="","　",(INT(((DATE(2026,4,2)-I10))/365.25)))</f>
        <v>　</v>
      </c>
      <c r="I10" s="21"/>
      <c r="J10" s="20"/>
      <c r="K10" s="20"/>
      <c r="L10" s="88"/>
      <c r="M10" s="85"/>
      <c r="O10" s="6" t="s">
        <v>110</v>
      </c>
    </row>
    <row r="11" spans="1:20">
      <c r="A11" s="36">
        <v>4</v>
      </c>
      <c r="B11" s="22"/>
      <c r="C11" s="23"/>
      <c r="D11" s="23"/>
      <c r="E11" s="23"/>
      <c r="F11" s="55" t="str">
        <f t="shared" si="0"/>
        <v xml:space="preserve"> </v>
      </c>
      <c r="G11" s="22"/>
      <c r="H11" s="92" t="str">
        <f t="shared" si="1"/>
        <v>　</v>
      </c>
      <c r="I11" s="21"/>
      <c r="J11" s="20"/>
      <c r="K11" s="20"/>
      <c r="L11" s="88"/>
      <c r="M11" s="85"/>
      <c r="O11" s="6" t="s">
        <v>111</v>
      </c>
    </row>
    <row r="12" spans="1:20">
      <c r="A12" s="36">
        <v>5</v>
      </c>
      <c r="B12" s="22"/>
      <c r="C12" s="23"/>
      <c r="D12" s="23"/>
      <c r="E12" s="23"/>
      <c r="F12" s="55" t="str">
        <f t="shared" si="0"/>
        <v xml:space="preserve"> </v>
      </c>
      <c r="G12" s="22"/>
      <c r="H12" s="92" t="str">
        <f t="shared" si="1"/>
        <v>　</v>
      </c>
      <c r="I12" s="21"/>
      <c r="J12" s="20"/>
      <c r="K12" s="20"/>
      <c r="L12" s="88" t="s">
        <v>16</v>
      </c>
      <c r="M12" s="85" t="s">
        <v>16</v>
      </c>
      <c r="N12" t="s">
        <v>20</v>
      </c>
      <c r="O12" s="6" t="s">
        <v>112</v>
      </c>
    </row>
    <row r="13" spans="1:20">
      <c r="A13" s="36">
        <v>6</v>
      </c>
      <c r="B13" s="22"/>
      <c r="C13" s="23"/>
      <c r="D13" s="23"/>
      <c r="E13" s="23"/>
      <c r="F13" s="55" t="str">
        <f t="shared" si="0"/>
        <v xml:space="preserve"> </v>
      </c>
      <c r="G13" s="22"/>
      <c r="H13" s="92" t="str">
        <f t="shared" si="1"/>
        <v>　</v>
      </c>
      <c r="I13" s="21"/>
      <c r="J13" s="20"/>
      <c r="K13" s="20"/>
      <c r="L13" s="88"/>
      <c r="M13" s="85"/>
      <c r="N13" t="s">
        <v>21</v>
      </c>
      <c r="O13" s="6" t="s">
        <v>113</v>
      </c>
    </row>
    <row r="14" spans="1:20">
      <c r="A14" s="36">
        <v>7</v>
      </c>
      <c r="B14" s="22"/>
      <c r="C14" s="23"/>
      <c r="D14" s="23"/>
      <c r="E14" s="23"/>
      <c r="F14" s="55" t="str">
        <f t="shared" si="0"/>
        <v xml:space="preserve"> </v>
      </c>
      <c r="G14" s="22"/>
      <c r="H14" s="92" t="str">
        <f t="shared" si="1"/>
        <v>　</v>
      </c>
      <c r="I14" s="21"/>
      <c r="J14" s="20"/>
      <c r="K14" s="20"/>
      <c r="L14" s="88"/>
      <c r="M14" s="85"/>
      <c r="N14" t="s">
        <v>22</v>
      </c>
      <c r="O14" s="6" t="s">
        <v>114</v>
      </c>
    </row>
    <row r="15" spans="1:20">
      <c r="A15" s="36">
        <v>8</v>
      </c>
      <c r="B15" s="22"/>
      <c r="C15" s="23"/>
      <c r="D15" s="23"/>
      <c r="E15" s="23"/>
      <c r="F15" s="55" t="str">
        <f t="shared" si="0"/>
        <v xml:space="preserve"> </v>
      </c>
      <c r="G15" s="22"/>
      <c r="H15" s="92" t="str">
        <f t="shared" si="1"/>
        <v>　</v>
      </c>
      <c r="I15" s="21"/>
      <c r="J15" s="20"/>
      <c r="K15" s="20"/>
      <c r="L15" s="88"/>
      <c r="M15" s="85"/>
      <c r="N15" t="s">
        <v>23</v>
      </c>
      <c r="O15" s="6" t="s">
        <v>115</v>
      </c>
    </row>
    <row r="16" spans="1:20">
      <c r="A16" s="36">
        <v>9</v>
      </c>
      <c r="B16" s="22"/>
      <c r="C16" s="23"/>
      <c r="D16" s="23"/>
      <c r="E16" s="23"/>
      <c r="F16" s="55" t="str">
        <f t="shared" si="0"/>
        <v xml:space="preserve"> </v>
      </c>
      <c r="G16" s="22"/>
      <c r="H16" s="92" t="str">
        <f t="shared" si="1"/>
        <v>　</v>
      </c>
      <c r="I16" s="21"/>
      <c r="J16" s="20"/>
      <c r="K16" s="20"/>
      <c r="L16" s="88"/>
      <c r="M16" s="85"/>
      <c r="N16" t="s">
        <v>24</v>
      </c>
      <c r="O16" s="6" t="s">
        <v>116</v>
      </c>
    </row>
    <row r="17" spans="1:15">
      <c r="A17" s="36">
        <v>10</v>
      </c>
      <c r="B17" s="22"/>
      <c r="C17" s="23"/>
      <c r="D17" s="23"/>
      <c r="E17" s="23"/>
      <c r="F17" s="55" t="str">
        <f t="shared" si="0"/>
        <v xml:space="preserve"> </v>
      </c>
      <c r="G17" s="22"/>
      <c r="H17" s="92" t="str">
        <f t="shared" si="1"/>
        <v>　</v>
      </c>
      <c r="I17" s="21"/>
      <c r="J17" s="20"/>
      <c r="K17" s="20"/>
      <c r="L17" s="88"/>
      <c r="M17" s="85"/>
      <c r="N17" t="s">
        <v>25</v>
      </c>
      <c r="O17" s="6" t="s">
        <v>117</v>
      </c>
    </row>
    <row r="18" spans="1:15">
      <c r="A18" s="36">
        <v>11</v>
      </c>
      <c r="B18" s="22"/>
      <c r="C18" s="23"/>
      <c r="D18" s="23"/>
      <c r="E18" s="23"/>
      <c r="F18" s="55" t="str">
        <f t="shared" si="0"/>
        <v xml:space="preserve"> </v>
      </c>
      <c r="G18" s="22"/>
      <c r="H18" s="92" t="str">
        <f t="shared" si="1"/>
        <v>　</v>
      </c>
      <c r="I18" s="21"/>
      <c r="J18" s="20"/>
      <c r="K18" s="20"/>
      <c r="L18" s="88"/>
      <c r="M18" s="85"/>
      <c r="N18" t="s">
        <v>26</v>
      </c>
      <c r="O18" s="6" t="s">
        <v>118</v>
      </c>
    </row>
    <row r="19" spans="1:15">
      <c r="A19" s="36">
        <v>12</v>
      </c>
      <c r="B19" s="22"/>
      <c r="C19" s="23"/>
      <c r="D19" s="23"/>
      <c r="E19" s="23"/>
      <c r="F19" s="55" t="str">
        <f t="shared" si="0"/>
        <v xml:space="preserve"> </v>
      </c>
      <c r="G19" s="22"/>
      <c r="H19" s="92" t="str">
        <f t="shared" si="1"/>
        <v>　</v>
      </c>
      <c r="I19" s="21"/>
      <c r="J19" s="20"/>
      <c r="K19" s="20"/>
      <c r="L19" s="88"/>
      <c r="M19" s="85"/>
      <c r="O19" s="6" t="s">
        <v>32</v>
      </c>
    </row>
    <row r="20" spans="1:15">
      <c r="A20" s="36">
        <v>13</v>
      </c>
      <c r="B20" s="22"/>
      <c r="C20" s="23"/>
      <c r="D20" s="23"/>
      <c r="E20" s="23"/>
      <c r="F20" s="55" t="str">
        <f t="shared" si="0"/>
        <v xml:space="preserve"> </v>
      </c>
      <c r="G20" s="22"/>
      <c r="H20" s="92" t="str">
        <f t="shared" si="1"/>
        <v>　</v>
      </c>
      <c r="I20" s="21"/>
      <c r="J20" s="20"/>
      <c r="K20" s="20"/>
      <c r="L20" s="88"/>
      <c r="M20" s="85"/>
      <c r="N20" t="s">
        <v>31</v>
      </c>
      <c r="O20" s="6" t="s">
        <v>119</v>
      </c>
    </row>
    <row r="21" spans="1:15">
      <c r="A21" s="36">
        <v>14</v>
      </c>
      <c r="B21" s="22"/>
      <c r="C21" s="23"/>
      <c r="D21" s="23"/>
      <c r="E21" s="23"/>
      <c r="F21" s="55" t="str">
        <f t="shared" si="0"/>
        <v xml:space="preserve"> </v>
      </c>
      <c r="G21" s="22"/>
      <c r="H21" s="92" t="str">
        <f t="shared" si="1"/>
        <v>　</v>
      </c>
      <c r="I21" s="21"/>
      <c r="J21" s="20"/>
      <c r="K21" s="20"/>
      <c r="L21" s="88"/>
      <c r="M21" s="85"/>
      <c r="N21" t="s">
        <v>32</v>
      </c>
      <c r="O21" s="6" t="s">
        <v>120</v>
      </c>
    </row>
    <row r="22" spans="1:15">
      <c r="A22" s="36">
        <v>15</v>
      </c>
      <c r="B22" s="22"/>
      <c r="C22" s="23"/>
      <c r="D22" s="23"/>
      <c r="E22" s="23"/>
      <c r="F22" s="55" t="str">
        <f t="shared" si="0"/>
        <v xml:space="preserve"> </v>
      </c>
      <c r="G22" s="22"/>
      <c r="H22" s="92" t="str">
        <f t="shared" si="1"/>
        <v>　</v>
      </c>
      <c r="I22" s="21"/>
      <c r="J22" s="20"/>
      <c r="K22" s="20"/>
      <c r="L22" s="88"/>
      <c r="M22" s="85"/>
      <c r="O22" s="6" t="s">
        <v>121</v>
      </c>
    </row>
    <row r="23" spans="1:15" s="2" customFormat="1">
      <c r="A23" s="36">
        <v>16</v>
      </c>
      <c r="B23" s="22"/>
      <c r="C23" s="23"/>
      <c r="D23" s="23"/>
      <c r="E23" s="23"/>
      <c r="F23" s="55" t="str">
        <f t="shared" si="0"/>
        <v xml:space="preserve"> </v>
      </c>
      <c r="G23" s="22"/>
      <c r="H23" s="92" t="str">
        <f t="shared" si="1"/>
        <v>　</v>
      </c>
      <c r="I23" s="21"/>
      <c r="J23" s="20"/>
      <c r="K23" s="20"/>
      <c r="L23" s="88"/>
      <c r="M23" s="85"/>
      <c r="N23" s="95" t="s">
        <v>57</v>
      </c>
      <c r="O23" s="6" t="s">
        <v>122</v>
      </c>
    </row>
    <row r="24" spans="1:15">
      <c r="A24" s="36">
        <v>17</v>
      </c>
      <c r="B24" s="22"/>
      <c r="C24" s="23"/>
      <c r="D24" s="23"/>
      <c r="E24" s="23"/>
      <c r="F24" s="55" t="str">
        <f t="shared" si="0"/>
        <v xml:space="preserve"> </v>
      </c>
      <c r="G24" s="22"/>
      <c r="H24" s="92" t="str">
        <f t="shared" si="1"/>
        <v>　</v>
      </c>
      <c r="I24" s="21"/>
      <c r="J24" s="20"/>
      <c r="K24" s="20"/>
      <c r="L24" s="88"/>
      <c r="M24" s="85"/>
      <c r="N24" t="s">
        <v>15</v>
      </c>
      <c r="O24" s="6" t="s">
        <v>123</v>
      </c>
    </row>
    <row r="25" spans="1:15">
      <c r="A25" s="36">
        <v>18</v>
      </c>
      <c r="B25" s="22"/>
      <c r="C25" s="23"/>
      <c r="D25" s="23"/>
      <c r="E25" s="23"/>
      <c r="F25" s="55" t="str">
        <f t="shared" si="0"/>
        <v xml:space="preserve"> </v>
      </c>
      <c r="G25" s="22"/>
      <c r="H25" s="92" t="str">
        <f t="shared" si="1"/>
        <v>　</v>
      </c>
      <c r="I25" s="21"/>
      <c r="J25" s="20"/>
      <c r="K25" s="20"/>
      <c r="L25" s="88"/>
      <c r="M25" s="85"/>
      <c r="O25" s="6" t="s">
        <v>124</v>
      </c>
    </row>
    <row r="26" spans="1:15">
      <c r="A26" s="36">
        <v>19</v>
      </c>
      <c r="B26" s="22"/>
      <c r="C26" s="23"/>
      <c r="D26" s="23"/>
      <c r="E26" s="23"/>
      <c r="F26" s="55" t="str">
        <f t="shared" si="0"/>
        <v xml:space="preserve"> </v>
      </c>
      <c r="G26" s="22"/>
      <c r="H26" s="92" t="str">
        <f t="shared" si="1"/>
        <v>　</v>
      </c>
      <c r="I26" s="21"/>
      <c r="J26" s="20"/>
      <c r="K26" s="20"/>
      <c r="L26" s="88"/>
      <c r="M26" s="85"/>
      <c r="N26" t="s">
        <v>71</v>
      </c>
      <c r="O26" s="6" t="s">
        <v>125</v>
      </c>
    </row>
    <row r="27" spans="1:15" ht="18.5" thickBot="1">
      <c r="A27" s="37">
        <v>20</v>
      </c>
      <c r="B27" s="38"/>
      <c r="C27" s="39"/>
      <c r="D27" s="39"/>
      <c r="E27" s="39"/>
      <c r="F27" s="56" t="str">
        <f t="shared" si="0"/>
        <v xml:space="preserve"> </v>
      </c>
      <c r="G27" s="38"/>
      <c r="H27" s="93" t="str">
        <f>IF(I27="","　",(INT(((DATE(2026,4,2)-I27))/365.25)))</f>
        <v>　</v>
      </c>
      <c r="I27" s="40"/>
      <c r="J27" s="41"/>
      <c r="K27" s="41"/>
      <c r="L27" s="89"/>
      <c r="M27" s="50"/>
      <c r="N27" t="s">
        <v>72</v>
      </c>
    </row>
    <row r="28" spans="1:15" ht="18.5" thickBot="1">
      <c r="C28" s="6"/>
      <c r="D28" s="6"/>
      <c r="E28" s="6"/>
      <c r="F28" s="67">
        <f>SUM(F8:F27)</f>
        <v>0</v>
      </c>
      <c r="G28" s="19">
        <f>COUNTIF(G8:G27,"ふるさと")</f>
        <v>0</v>
      </c>
      <c r="L28" s="53">
        <f>COUNTIF(L8:L27,"未")</f>
        <v>1</v>
      </c>
      <c r="M28" s="53">
        <f>COUNTIF(M8:M27,"未")</f>
        <v>1</v>
      </c>
    </row>
    <row r="29" spans="1:15">
      <c r="B29" s="97" t="s">
        <v>31</v>
      </c>
      <c r="C29" s="98">
        <f>COUNTIF($B$8:$B$27,"MS")</f>
        <v>0</v>
      </c>
      <c r="D29" s="97" t="s">
        <v>113</v>
      </c>
      <c r="E29" s="98">
        <f>COUNTIF($B$8:$B$27,"50MS")</f>
        <v>0</v>
      </c>
      <c r="F29" s="97" t="s">
        <v>118</v>
      </c>
      <c r="G29" s="98">
        <f>COUNTIF($B$8:$B$27,"75MS")</f>
        <v>0</v>
      </c>
      <c r="H29" s="97" t="s">
        <v>122</v>
      </c>
      <c r="I29" s="98">
        <f>COUNTIF($B$8:$B$27,"45WS")</f>
        <v>0</v>
      </c>
      <c r="J29" s="112" t="s">
        <v>78</v>
      </c>
      <c r="K29" s="113">
        <f>COUNTIF(B8:B27,"*MS*")</f>
        <v>0</v>
      </c>
    </row>
    <row r="30" spans="1:15" ht="18.5" thickBot="1">
      <c r="A30" s="5"/>
      <c r="B30" s="99" t="s">
        <v>109</v>
      </c>
      <c r="C30" s="100">
        <f>COUNTIF($B$8:$B$27,"30MS")</f>
        <v>0</v>
      </c>
      <c r="D30" s="99" t="s">
        <v>114</v>
      </c>
      <c r="E30" s="100">
        <f>COUNTIF($B$8:$B$27,"55MS")</f>
        <v>0</v>
      </c>
      <c r="F30" s="99" t="s">
        <v>32</v>
      </c>
      <c r="G30" s="100">
        <f>COUNTIF($B$8:$B$27,"WS")</f>
        <v>0</v>
      </c>
      <c r="H30" s="99" t="s">
        <v>123</v>
      </c>
      <c r="I30" s="100">
        <f>COUNTIF($B$8:$B$27,"50WS")</f>
        <v>0</v>
      </c>
      <c r="J30" s="114" t="s">
        <v>79</v>
      </c>
      <c r="K30" s="115">
        <f>COUNTIF(B8:B27,"*WS*")</f>
        <v>0</v>
      </c>
    </row>
    <row r="31" spans="1:15">
      <c r="A31" s="5"/>
      <c r="B31" s="99" t="s">
        <v>110</v>
      </c>
      <c r="C31" s="100">
        <f>COUNTIF($B$8:$B$27,"35MS")</f>
        <v>0</v>
      </c>
      <c r="D31" s="99" t="s">
        <v>115</v>
      </c>
      <c r="E31" s="100">
        <f>COUNTIF($B$8:$B$27,"60MS")</f>
        <v>0</v>
      </c>
      <c r="F31" s="99" t="s">
        <v>119</v>
      </c>
      <c r="G31" s="100">
        <f>COUNTIF($B$8:$B$27,"30WS")</f>
        <v>0</v>
      </c>
      <c r="H31" s="99" t="s">
        <v>124</v>
      </c>
      <c r="I31" s="100">
        <f>COUNTIF($B$8:$B$27,"55WS")</f>
        <v>0</v>
      </c>
      <c r="J31" s="103"/>
      <c r="K31" s="103"/>
    </row>
    <row r="32" spans="1:15" ht="18.5" thickBot="1">
      <c r="A32" s="5"/>
      <c r="B32" s="99" t="s">
        <v>111</v>
      </c>
      <c r="C32" s="100">
        <f>COUNTIF($B$8:$B$27,"40MS")</f>
        <v>0</v>
      </c>
      <c r="D32" s="99" t="s">
        <v>116</v>
      </c>
      <c r="E32" s="100">
        <f>COUNTIF($B$8:$B$27,"65MS")</f>
        <v>0</v>
      </c>
      <c r="F32" s="99" t="s">
        <v>120</v>
      </c>
      <c r="G32" s="100">
        <f>COUNTIF($B$8:$B$27,"35WS")</f>
        <v>0</v>
      </c>
      <c r="H32" s="105" t="s">
        <v>125</v>
      </c>
      <c r="I32" s="106">
        <f>COUNTIF($B$8:$B$27,"60WS")</f>
        <v>0</v>
      </c>
      <c r="J32" s="103"/>
      <c r="K32" s="103"/>
    </row>
    <row r="33" spans="1:11" ht="19" thickTop="1" thickBot="1">
      <c r="A33" s="5"/>
      <c r="B33" s="101" t="s">
        <v>112</v>
      </c>
      <c r="C33" s="102">
        <f>COUNTIF($B$8:$B$27,"45MS")</f>
        <v>0</v>
      </c>
      <c r="D33" s="101" t="s">
        <v>117</v>
      </c>
      <c r="E33" s="102">
        <f>COUNTIF($B$8:$B$27,"70MS")</f>
        <v>0</v>
      </c>
      <c r="F33" s="101" t="s">
        <v>121</v>
      </c>
      <c r="G33" s="104">
        <f>COUNTIF($B$8:$B$27,"40WS")</f>
        <v>0</v>
      </c>
      <c r="H33" s="110" t="s">
        <v>60</v>
      </c>
      <c r="I33" s="111">
        <f>SUM(C29:C33)+SUM(E29:E33)+SUM(G29:G33)+SUM(I29:I32)</f>
        <v>0</v>
      </c>
      <c r="J33" s="103"/>
      <c r="K33" s="103"/>
    </row>
    <row r="34" spans="1:11">
      <c r="A34" s="5"/>
      <c r="B34" s="5"/>
      <c r="E34" s="6"/>
      <c r="F34" s="6"/>
      <c r="G34" s="5"/>
      <c r="H34" s="5"/>
      <c r="I34" s="5"/>
      <c r="J34" s="5"/>
      <c r="K34" s="5"/>
    </row>
    <row r="35" spans="1:11">
      <c r="A35" s="5"/>
      <c r="B35" s="5"/>
      <c r="E35" s="6"/>
      <c r="F35" s="6"/>
      <c r="G35" s="5"/>
      <c r="H35" s="5"/>
      <c r="I35" s="5"/>
      <c r="J35" s="5"/>
      <c r="K35" s="5"/>
    </row>
    <row r="36" spans="1:11">
      <c r="A36" s="5"/>
      <c r="B36" s="5"/>
      <c r="E36" s="6"/>
      <c r="F36" s="6"/>
      <c r="G36" s="5"/>
      <c r="H36" s="5"/>
      <c r="I36" s="5"/>
      <c r="J36" s="5"/>
      <c r="K36" s="5"/>
    </row>
    <row r="37" spans="1:11">
      <c r="A37" s="5"/>
      <c r="B37" s="5"/>
      <c r="E37" s="6"/>
      <c r="F37" s="6"/>
      <c r="G37" s="5"/>
      <c r="H37" s="5"/>
      <c r="I37" s="5"/>
      <c r="J37" s="5"/>
      <c r="K37" s="5"/>
    </row>
    <row r="38" spans="1:11">
      <c r="A38" s="5"/>
      <c r="B38" s="5"/>
      <c r="E38" s="6"/>
      <c r="F38" s="6"/>
      <c r="G38" s="5"/>
      <c r="H38" s="5"/>
      <c r="I38" s="5"/>
      <c r="J38" s="5"/>
      <c r="K38" s="5"/>
    </row>
    <row r="39" spans="1:11">
      <c r="A39" s="5"/>
      <c r="B39" s="5"/>
      <c r="E39" s="6"/>
      <c r="F39" s="6"/>
      <c r="G39" s="5"/>
      <c r="H39" s="5"/>
      <c r="I39" s="5"/>
      <c r="J39" s="5"/>
      <c r="K39" s="5"/>
    </row>
    <row r="40" spans="1:11">
      <c r="A40" s="5"/>
      <c r="B40" s="5"/>
      <c r="E40" s="6"/>
      <c r="F40" s="6"/>
      <c r="G40" s="5"/>
      <c r="H40" s="5"/>
      <c r="I40" s="5"/>
      <c r="J40" s="5"/>
      <c r="K40" s="5"/>
    </row>
    <row r="41" spans="1:11">
      <c r="A41" s="5"/>
      <c r="B41" s="5"/>
      <c r="E41" s="6"/>
      <c r="F41" s="6"/>
      <c r="G41" s="5"/>
      <c r="H41" s="5"/>
      <c r="I41" s="5"/>
      <c r="J41" s="5"/>
      <c r="K41" s="5"/>
    </row>
    <row r="42" spans="1:11">
      <c r="A42" s="5"/>
      <c r="B42" s="5"/>
      <c r="E42" s="6"/>
      <c r="F42" s="6"/>
      <c r="G42" s="5"/>
      <c r="H42" s="5"/>
      <c r="I42" s="5"/>
      <c r="J42" s="5"/>
      <c r="K42" s="5"/>
    </row>
    <row r="43" spans="1:11">
      <c r="A43" s="5"/>
      <c r="B43" s="5"/>
      <c r="E43" s="6"/>
      <c r="F43" s="6"/>
      <c r="G43" s="5"/>
      <c r="H43" s="5"/>
      <c r="I43" s="5"/>
      <c r="J43" s="5"/>
      <c r="K43" s="5"/>
    </row>
    <row r="44" spans="1:11">
      <c r="A44" s="5"/>
      <c r="B44" s="5"/>
      <c r="E44" s="6"/>
      <c r="F44" s="6"/>
      <c r="G44" s="5"/>
      <c r="H44" s="5"/>
      <c r="I44" s="5"/>
      <c r="J44" s="5"/>
      <c r="K44" s="5"/>
    </row>
    <row r="45" spans="1:11">
      <c r="A45" s="5"/>
      <c r="B45" s="5"/>
      <c r="E45" s="6"/>
      <c r="F45" s="6"/>
      <c r="G45" s="5"/>
      <c r="H45" s="5"/>
      <c r="I45" s="5"/>
      <c r="J45" s="5"/>
      <c r="K45" s="5"/>
    </row>
    <row r="46" spans="1:11">
      <c r="A46" s="5"/>
      <c r="B46" s="5"/>
      <c r="E46" s="6"/>
      <c r="F46" s="6"/>
      <c r="G46" s="5"/>
      <c r="H46" s="5"/>
      <c r="I46" s="5"/>
      <c r="J46" s="5"/>
      <c r="K46" s="5"/>
    </row>
    <row r="47" spans="1:11">
      <c r="A47" s="5"/>
      <c r="B47" s="5"/>
      <c r="E47" s="6"/>
      <c r="F47" s="6"/>
      <c r="G47" s="5"/>
      <c r="H47" s="5"/>
      <c r="I47" s="5"/>
      <c r="J47" s="5"/>
      <c r="K47" s="5"/>
    </row>
    <row r="48" spans="1:11">
      <c r="A48" s="5"/>
      <c r="B48" s="5"/>
      <c r="E48" s="6"/>
      <c r="F48" s="6"/>
      <c r="G48" s="5"/>
      <c r="H48" s="5"/>
      <c r="I48" s="5"/>
      <c r="J48" s="5"/>
      <c r="K48" s="5"/>
    </row>
    <row r="49" spans="1:15">
      <c r="A49" s="5"/>
      <c r="B49" s="5"/>
      <c r="E49" s="6"/>
      <c r="F49" s="6"/>
      <c r="G49" s="5"/>
      <c r="H49" s="5"/>
      <c r="I49" s="5"/>
      <c r="J49" s="5"/>
      <c r="K49" s="5"/>
    </row>
    <row r="50" spans="1:15">
      <c r="A50" s="5"/>
      <c r="B50" s="5"/>
      <c r="E50" s="6"/>
      <c r="F50" s="6"/>
      <c r="G50" s="5"/>
      <c r="H50" s="5"/>
      <c r="I50" s="5"/>
      <c r="J50" s="5"/>
      <c r="K50" s="5"/>
    </row>
    <row r="51" spans="1:15">
      <c r="A51" s="5"/>
      <c r="B51" s="5"/>
      <c r="C51" s="143"/>
      <c r="D51" s="143"/>
      <c r="E51" s="6"/>
      <c r="F51" s="6"/>
      <c r="G51" s="5"/>
      <c r="H51" s="5"/>
      <c r="I51" s="5"/>
      <c r="J51" s="5"/>
      <c r="K51" s="5"/>
    </row>
    <row r="52" spans="1:15">
      <c r="A52" s="5"/>
      <c r="B52" s="5"/>
      <c r="C52" s="6"/>
      <c r="D52" s="6"/>
      <c r="E52" s="6"/>
      <c r="F52" s="6"/>
      <c r="G52" s="5"/>
      <c r="H52" s="5"/>
      <c r="I52" s="5"/>
      <c r="J52" s="5"/>
      <c r="K52" s="5"/>
    </row>
    <row r="53" spans="1:15">
      <c r="A53" s="5"/>
      <c r="B53" s="5"/>
      <c r="C53" s="6"/>
      <c r="D53" s="6"/>
      <c r="E53" s="6"/>
      <c r="F53" s="6"/>
      <c r="G53" s="5"/>
      <c r="H53" s="5"/>
      <c r="I53" s="5"/>
      <c r="J53" s="5"/>
      <c r="K53" s="5"/>
    </row>
    <row r="54" spans="1:15">
      <c r="A54" s="5"/>
      <c r="B54" s="5"/>
      <c r="C54" s="6"/>
      <c r="D54" s="6"/>
      <c r="E54" s="6"/>
      <c r="F54" s="6"/>
      <c r="G54" s="5"/>
      <c r="H54" s="5"/>
      <c r="I54" s="5"/>
      <c r="J54" s="5"/>
      <c r="K54" s="5"/>
    </row>
    <row r="55" spans="1:15">
      <c r="A55" s="5"/>
      <c r="B55" s="5"/>
      <c r="C55" s="6"/>
      <c r="D55" s="6"/>
      <c r="E55" s="6"/>
      <c r="F55" s="6"/>
      <c r="G55" s="5"/>
      <c r="H55" s="5"/>
      <c r="I55" s="5"/>
      <c r="J55" s="5"/>
      <c r="K55" s="5"/>
    </row>
    <row r="56" spans="1:15">
      <c r="A56" s="5"/>
      <c r="B56" s="5"/>
      <c r="C56" s="6"/>
      <c r="D56" s="6"/>
      <c r="E56" s="6"/>
      <c r="F56" s="6"/>
      <c r="G56" s="5"/>
      <c r="H56" s="5"/>
      <c r="I56" s="5"/>
      <c r="J56" s="5"/>
      <c r="K56" s="5"/>
    </row>
    <row r="57" spans="1:15">
      <c r="A57" s="5"/>
      <c r="B57" s="5"/>
      <c r="C57" s="6"/>
      <c r="D57" s="6"/>
      <c r="E57" s="6"/>
      <c r="F57" s="6"/>
      <c r="G57" s="5"/>
      <c r="H57" s="5"/>
      <c r="I57" s="5"/>
      <c r="J57" s="5"/>
      <c r="K57" s="5"/>
    </row>
    <row r="58" spans="1:15">
      <c r="A58" s="5"/>
      <c r="B58" s="5"/>
      <c r="C58" s="6"/>
      <c r="D58" s="6"/>
      <c r="E58" s="6"/>
      <c r="F58" s="6"/>
      <c r="G58" s="5"/>
      <c r="H58" s="5"/>
      <c r="I58" s="5"/>
      <c r="J58" s="5"/>
      <c r="K58" s="5"/>
    </row>
    <row r="59" spans="1:15">
      <c r="A59" s="5"/>
      <c r="B59" s="5"/>
      <c r="C59" s="6"/>
      <c r="D59" s="6"/>
      <c r="E59" s="6"/>
      <c r="F59" s="6"/>
      <c r="G59" s="5"/>
      <c r="H59" s="5"/>
      <c r="I59" s="5"/>
      <c r="J59" s="5"/>
      <c r="K59" s="5"/>
    </row>
    <row r="60" spans="1:15">
      <c r="A60" s="5"/>
      <c r="B60" s="5"/>
      <c r="C60" s="6"/>
      <c r="D60" s="6"/>
      <c r="E60" s="6"/>
      <c r="F60" s="6"/>
      <c r="G60" s="5"/>
      <c r="H60" s="5"/>
      <c r="I60" s="5"/>
      <c r="J60" s="5"/>
      <c r="K60" s="5"/>
    </row>
    <row r="61" spans="1:15">
      <c r="A61" s="5"/>
      <c r="B61" s="5"/>
      <c r="C61" s="6"/>
      <c r="D61" s="6"/>
      <c r="E61" s="6"/>
      <c r="F61" s="6"/>
      <c r="G61" s="5"/>
      <c r="H61" s="5"/>
      <c r="I61" s="5"/>
      <c r="J61" s="5"/>
      <c r="K61" s="5"/>
    </row>
    <row r="62" spans="1:15">
      <c r="A62" s="5"/>
      <c r="B62" s="5"/>
      <c r="C62" s="6"/>
      <c r="D62" s="6"/>
      <c r="E62" s="6"/>
      <c r="F62" s="6"/>
      <c r="G62" s="5"/>
      <c r="H62" s="5"/>
      <c r="I62" s="5"/>
      <c r="J62" s="5"/>
      <c r="K62" s="5"/>
    </row>
    <row r="63" spans="1:15">
      <c r="A63" s="5"/>
      <c r="B63" s="5"/>
      <c r="C63" s="143"/>
      <c r="D63" s="143"/>
      <c r="E63" s="6"/>
      <c r="F63" s="6"/>
      <c r="G63" s="5"/>
      <c r="H63" s="5"/>
      <c r="I63" s="5"/>
      <c r="J63" s="5"/>
      <c r="K63" s="5"/>
    </row>
    <row r="64" spans="1:15">
      <c r="A64" s="5"/>
      <c r="B64" s="5"/>
      <c r="F64" s="6"/>
      <c r="G64" s="5"/>
      <c r="H64" s="5"/>
      <c r="I64" s="5"/>
      <c r="J64" s="5"/>
      <c r="K64" s="5"/>
      <c r="O64" s="6"/>
    </row>
    <row r="65" spans="1:15">
      <c r="A65" s="5"/>
      <c r="B65" s="5"/>
      <c r="F65" s="6"/>
      <c r="G65" s="5"/>
      <c r="H65" s="5"/>
      <c r="I65" s="5"/>
      <c r="J65" s="5"/>
      <c r="K65" s="5"/>
    </row>
    <row r="66" spans="1:15" s="6" customFormat="1" ht="15" customHeight="1">
      <c r="C66"/>
      <c r="D66"/>
      <c r="E66"/>
      <c r="O66"/>
    </row>
  </sheetData>
  <sheetProtection algorithmName="SHA-512" hashValue="SaUJvSSjJZITxOg9cUq5DGIO1DHM53a3ge7/r25zHms4KOZ6d0TSKfCMD4enMthhxw1RcY8nQd6AnievuvgmOg==" saltValue="xIUYc0SB7zVYoHB32khVMQ==" spinCount="100000" sheet="1" objects="1" scenarios="1"/>
  <mergeCells count="9">
    <mergeCell ref="P5:T6"/>
    <mergeCell ref="C63:D63"/>
    <mergeCell ref="E2:G2"/>
    <mergeCell ref="I2:L2"/>
    <mergeCell ref="E3:G3"/>
    <mergeCell ref="I3:L3"/>
    <mergeCell ref="A5:M5"/>
    <mergeCell ref="C51:D51"/>
    <mergeCell ref="A1:M1"/>
  </mergeCells>
  <phoneticPr fontId="1"/>
  <conditionalFormatting sqref="C29:C33">
    <cfRule type="cellIs" dxfId="5" priority="4" operator="greaterThan">
      <formula>0</formula>
    </cfRule>
  </conditionalFormatting>
  <conditionalFormatting sqref="E29:E33">
    <cfRule type="cellIs" dxfId="4" priority="3" operator="greaterThan">
      <formula>0</formula>
    </cfRule>
  </conditionalFormatting>
  <conditionalFormatting sqref="G8:G27">
    <cfRule type="containsText" dxfId="3" priority="6" operator="containsText" text="ふるさと">
      <formula>NOT(ISERROR(SEARCH("ふるさと",G8)))</formula>
    </cfRule>
  </conditionalFormatting>
  <conditionalFormatting sqref="G29:G33">
    <cfRule type="cellIs" dxfId="2" priority="2" operator="greaterThan">
      <formula>0</formula>
    </cfRule>
  </conditionalFormatting>
  <conditionalFormatting sqref="I29:I32">
    <cfRule type="cellIs" dxfId="1" priority="1" operator="greaterThan">
      <formula>0</formula>
    </cfRule>
  </conditionalFormatting>
  <conditionalFormatting sqref="L8:M27">
    <cfRule type="containsText" dxfId="0" priority="5" operator="containsText" text="未">
      <formula>NOT(ISERROR(SEARCH("未",L8)))</formula>
    </cfRule>
  </conditionalFormatting>
  <dataValidations count="10">
    <dataValidation type="list" allowBlank="1" showInputMessage="1" showErrorMessage="1" promptTitle="登録地区" prompt="登録地区を選択してください" sqref="N12:N18" xr:uid="{04C50192-E992-4DF1-8D69-67F84AE19214}">
      <formula1>$N$12:$N$18</formula1>
    </dataValidation>
    <dataValidation type="list" allowBlank="1" showInputMessage="1" showErrorMessage="1" promptTitle="種別" prompt="MS　WS　を選択してください" sqref="N20:N21 B7" xr:uid="{EF6734EB-CEB1-4F1A-8467-E73F8DB5C459}">
      <formula1>$N$20:$N$21</formula1>
    </dataValidation>
    <dataValidation allowBlank="1" showErrorMessage="1" promptTitle="種別" prompt="参加費金額_x000a_を入力してください。" sqref="F8:F27" xr:uid="{D74B08EC-F981-4B61-AF9D-BB2111460368}"/>
    <dataValidation type="list" allowBlank="1" showInputMessage="1" showErrorMessage="1" prompt="▼をクリックして選択して下さい" sqref="G8" xr:uid="{ECD489E3-B7E3-4F2B-8241-3F2C6E33EFDD}">
      <formula1>$N$12:$N$18</formula1>
    </dataValidation>
    <dataValidation type="list" allowBlank="1" showInputMessage="1" showErrorMessage="1" sqref="G9:G27" xr:uid="{A3599539-6509-4860-AE85-2CC87930D943}">
      <formula1>$N$12:$N$18</formula1>
    </dataValidation>
    <dataValidation type="list" allowBlank="1" showInputMessage="1" showErrorMessage="1" sqref="K7:K27" xr:uid="{D62A5BBD-14C2-4C52-94CB-B94B3812D298}">
      <formula1>$N$26:$N$27</formula1>
    </dataValidation>
    <dataValidation type="list" allowBlank="1" showInputMessage="1" showErrorMessage="1" sqref="L9:L27" xr:uid="{B864D775-AFA1-4DB0-BAC2-CEB887CB090B}">
      <formula1>$N$23:$N$24</formula1>
    </dataValidation>
    <dataValidation type="list" allowBlank="1" showInputMessage="1" showErrorMessage="1" prompt="▼をクリックして選択して下さい" sqref="L8 M8:M27" xr:uid="{3366AB37-14AB-4D69-B518-EA1DF6411F81}">
      <formula1>$N$23:$N$24</formula1>
    </dataValidation>
    <dataValidation type="list" allowBlank="1" showInputMessage="1" showErrorMessage="1" prompt="▼をクリックして選択して下さい_x000a_" sqref="B8" xr:uid="{49466572-CA42-469F-B963-A8573433E7A3}">
      <formula1>$O$8:$O$26</formula1>
    </dataValidation>
    <dataValidation type="list" allowBlank="1" showInputMessage="1" showErrorMessage="1" sqref="B9:B27" xr:uid="{39E90185-917F-442E-AEF6-9241D6DB8AF4}">
      <formula1>$O$8:$O$26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fitToWidth="0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B9F3-920E-4C05-A478-ED3EEB7E7D38}">
  <sheetPr codeName="Sheet1"/>
  <dimension ref="B2:I38"/>
  <sheetViews>
    <sheetView view="pageBreakPreview" topLeftCell="A4" zoomScaleNormal="100" zoomScaleSheetLayoutView="100" workbookViewId="0">
      <selection activeCell="G14" sqref="G14"/>
    </sheetView>
  </sheetViews>
  <sheetFormatPr defaultColWidth="9" defaultRowHeight="15.75" customHeight="1"/>
  <cols>
    <col min="1" max="1" width="4.5" style="6" customWidth="1"/>
    <col min="2" max="2" width="9" style="6"/>
    <col min="3" max="4" width="14.25" style="6" customWidth="1"/>
    <col min="5" max="5" width="2.4140625" style="6" customWidth="1"/>
    <col min="6" max="6" width="13.4140625" style="6" customWidth="1"/>
    <col min="7" max="7" width="13.25" style="6" customWidth="1"/>
    <col min="8" max="8" width="10.33203125" style="6" customWidth="1"/>
    <col min="9" max="9" width="8.1640625" style="6" customWidth="1"/>
    <col min="10" max="16384" width="9" style="6"/>
  </cols>
  <sheetData>
    <row r="2" spans="2:9" ht="15.75" customHeight="1">
      <c r="B2" s="161" t="str">
        <f>①ダブルス!A1</f>
        <v>2025年度　第5回福島県社会人クラブ選手権大会　申込</v>
      </c>
      <c r="C2" s="161"/>
      <c r="D2" s="161"/>
      <c r="E2" s="161"/>
      <c r="F2" s="161"/>
      <c r="G2" s="161"/>
      <c r="H2" s="161"/>
    </row>
    <row r="3" spans="2:9" ht="15.75" customHeight="1">
      <c r="B3" s="159" t="s">
        <v>51</v>
      </c>
      <c r="C3" s="159"/>
      <c r="D3" s="159"/>
      <c r="E3" s="159"/>
      <c r="F3" s="159"/>
      <c r="G3" s="159"/>
      <c r="H3" s="159"/>
    </row>
    <row r="4" spans="2:9" ht="15.75" customHeight="1">
      <c r="F4" s="9"/>
      <c r="G4" s="9"/>
    </row>
    <row r="5" spans="2:9" ht="15.75" customHeight="1">
      <c r="B5" s="6" t="s">
        <v>33</v>
      </c>
      <c r="C5" s="158">
        <f ca="1">NOW()</f>
        <v>46038.726988657407</v>
      </c>
      <c r="D5" s="158"/>
    </row>
    <row r="6" spans="2:9" ht="15.75" customHeight="1" thickBot="1"/>
    <row r="7" spans="2:9" ht="15.75" customHeight="1" thickBot="1">
      <c r="C7" s="17" t="s">
        <v>46</v>
      </c>
    </row>
    <row r="8" spans="2:9" ht="15.75" customHeight="1">
      <c r="C8" s="16" t="s">
        <v>47</v>
      </c>
      <c r="D8" s="155">
        <f>①ダブルス!E3</f>
        <v>0</v>
      </c>
      <c r="E8" s="156"/>
      <c r="F8" s="157"/>
      <c r="G8" s="32"/>
    </row>
    <row r="9" spans="2:9" ht="15.75" customHeight="1">
      <c r="C9" s="15" t="s">
        <v>48</v>
      </c>
      <c r="D9" s="138"/>
      <c r="E9" s="139"/>
      <c r="F9" s="140"/>
      <c r="G9" s="33"/>
      <c r="H9" s="34"/>
    </row>
    <row r="10" spans="2:9" ht="15.75" customHeight="1">
      <c r="C10" s="15" t="s">
        <v>34</v>
      </c>
      <c r="D10" s="155">
        <f>①ダブルス!I2</f>
        <v>0</v>
      </c>
      <c r="E10" s="156"/>
      <c r="F10" s="157"/>
      <c r="G10" s="32"/>
    </row>
    <row r="11" spans="2:9" ht="15.75" customHeight="1">
      <c r="C11" s="15" t="s">
        <v>49</v>
      </c>
      <c r="D11" s="155">
        <f>①ダブルス!I3</f>
        <v>0</v>
      </c>
      <c r="E11" s="156"/>
      <c r="F11" s="157"/>
      <c r="G11" s="32"/>
    </row>
    <row r="15" spans="2:9" ht="15.75" customHeight="1">
      <c r="B15" s="6" t="s">
        <v>35</v>
      </c>
    </row>
    <row r="16" spans="2:9" ht="15.75" customHeight="1">
      <c r="C16" s="148"/>
      <c r="D16" s="148"/>
      <c r="E16" s="148"/>
      <c r="F16" s="148"/>
      <c r="G16" s="148"/>
      <c r="H16" s="148"/>
      <c r="I16" s="148"/>
    </row>
    <row r="18" spans="2:8" ht="15.75" customHeight="1">
      <c r="C18" s="148" t="s">
        <v>36</v>
      </c>
      <c r="D18" s="148"/>
      <c r="E18" s="148"/>
      <c r="F18" s="148"/>
      <c r="G18" s="148"/>
      <c r="H18" s="148"/>
    </row>
    <row r="19" spans="2:8" ht="15.75" customHeight="1">
      <c r="C19" s="162" t="s">
        <v>127</v>
      </c>
      <c r="D19" s="10"/>
      <c r="E19" s="10"/>
      <c r="F19" s="10"/>
      <c r="G19" s="10"/>
      <c r="H19" s="10"/>
    </row>
    <row r="21" spans="2:8" ht="15.75" customHeight="1">
      <c r="C21" s="148" t="s">
        <v>64</v>
      </c>
      <c r="D21" s="148"/>
      <c r="E21" s="148"/>
      <c r="F21" s="148"/>
      <c r="G21" s="148"/>
      <c r="H21" s="148"/>
    </row>
    <row r="22" spans="2:8" ht="15.75" customHeight="1">
      <c r="B22" s="9"/>
      <c r="C22" s="148" t="s">
        <v>67</v>
      </c>
      <c r="D22" s="148"/>
      <c r="E22" s="148"/>
      <c r="F22" s="148"/>
      <c r="G22" s="148"/>
      <c r="H22" s="148"/>
    </row>
    <row r="23" spans="2:8" ht="15.75" customHeight="1">
      <c r="B23" s="9"/>
    </row>
    <row r="24" spans="2:8" ht="15.75" customHeight="1" thickBot="1">
      <c r="B24" s="10"/>
      <c r="C24" s="10"/>
      <c r="D24" s="10"/>
      <c r="E24" s="10"/>
      <c r="F24" s="10"/>
    </row>
    <row r="25" spans="2:8" ht="15.75" customHeight="1" thickBot="1">
      <c r="C25" s="61" t="s">
        <v>37</v>
      </c>
      <c r="D25" s="62" t="s">
        <v>38</v>
      </c>
      <c r="E25" s="9"/>
      <c r="F25" s="61" t="s">
        <v>56</v>
      </c>
      <c r="G25" s="62" t="s">
        <v>39</v>
      </c>
      <c r="H25" s="9"/>
    </row>
    <row r="26" spans="2:8" ht="15.75" customHeight="1" thickTop="1">
      <c r="C26" s="7" t="s">
        <v>40</v>
      </c>
      <c r="D26" s="30">
        <f>②シングルス!K29</f>
        <v>0</v>
      </c>
      <c r="E26" s="9"/>
      <c r="F26" s="7" t="s">
        <v>40</v>
      </c>
      <c r="G26" s="69">
        <f>D26*2500</f>
        <v>0</v>
      </c>
      <c r="H26" s="68"/>
    </row>
    <row r="27" spans="2:8" ht="15.75" customHeight="1">
      <c r="C27" s="8" t="s">
        <v>41</v>
      </c>
      <c r="D27" s="30">
        <f>②シングルス!K30</f>
        <v>0</v>
      </c>
      <c r="E27" s="9"/>
      <c r="F27" s="8" t="s">
        <v>41</v>
      </c>
      <c r="G27" s="69">
        <f t="shared" ref="G27" si="0">D27*2500</f>
        <v>0</v>
      </c>
      <c r="H27" s="68"/>
    </row>
    <row r="28" spans="2:8" ht="15.75" customHeight="1">
      <c r="C28" s="8" t="s">
        <v>42</v>
      </c>
      <c r="D28" s="30">
        <f>①ダブルス!M30</f>
        <v>0</v>
      </c>
      <c r="E28" s="9"/>
      <c r="F28" s="8" t="s">
        <v>42</v>
      </c>
      <c r="G28" s="69">
        <f>D28*5000</f>
        <v>0</v>
      </c>
      <c r="H28" s="68"/>
    </row>
    <row r="29" spans="2:8" ht="15.75" customHeight="1">
      <c r="C29" s="8" t="s">
        <v>43</v>
      </c>
      <c r="D29" s="30">
        <f>①ダブルス!M31</f>
        <v>0</v>
      </c>
      <c r="E29" s="9"/>
      <c r="F29" s="8" t="s">
        <v>43</v>
      </c>
      <c r="G29" s="69">
        <f t="shared" ref="G29:G30" si="1">D29*5000</f>
        <v>0</v>
      </c>
      <c r="H29" s="68"/>
    </row>
    <row r="30" spans="2:8" ht="15.75" customHeight="1" thickBot="1">
      <c r="C30" s="18" t="s">
        <v>44</v>
      </c>
      <c r="D30" s="31">
        <f>①ダブルス!M32</f>
        <v>0</v>
      </c>
      <c r="E30" s="9"/>
      <c r="F30" s="18" t="s">
        <v>44</v>
      </c>
      <c r="G30" s="71">
        <f t="shared" si="1"/>
        <v>0</v>
      </c>
      <c r="H30" s="68"/>
    </row>
    <row r="31" spans="2:8" ht="15.75" customHeight="1" thickTop="1" thickBot="1">
      <c r="C31" s="72" t="s">
        <v>58</v>
      </c>
      <c r="D31" s="74">
        <f>①ダブルス!L29+②シングルス!L28</f>
        <v>1</v>
      </c>
      <c r="E31" s="9"/>
      <c r="F31" s="72" t="s">
        <v>58</v>
      </c>
      <c r="G31" s="73">
        <f>D31*2600</f>
        <v>2600</v>
      </c>
    </row>
    <row r="32" spans="2:8" ht="15.75" customHeight="1" thickTop="1" thickBot="1">
      <c r="C32" s="63" t="s">
        <v>61</v>
      </c>
      <c r="D32" s="64">
        <f>①ダブルス!M29+②シングルス!M28</f>
        <v>1</v>
      </c>
      <c r="F32" s="63" t="s">
        <v>61</v>
      </c>
      <c r="G32" s="70">
        <f>D32*500</f>
        <v>500</v>
      </c>
    </row>
    <row r="33" spans="3:7" ht="15.75" customHeight="1">
      <c r="F33" s="35"/>
    </row>
    <row r="34" spans="3:7" ht="15.75" customHeight="1">
      <c r="F34" s="75" t="s">
        <v>62</v>
      </c>
      <c r="G34" s="76">
        <f>SUM(G26:G32)</f>
        <v>3100</v>
      </c>
    </row>
    <row r="35" spans="3:7" ht="15.75" customHeight="1" thickBot="1"/>
    <row r="36" spans="3:7" ht="15.75" customHeight="1" thickTop="1">
      <c r="C36" s="149" t="s">
        <v>63</v>
      </c>
      <c r="D36" s="151"/>
      <c r="E36" s="151"/>
      <c r="F36" s="152"/>
    </row>
    <row r="37" spans="3:7" ht="15.75" customHeight="1" thickBot="1">
      <c r="C37" s="150"/>
      <c r="D37" s="153"/>
      <c r="E37" s="153"/>
      <c r="F37" s="154"/>
    </row>
    <row r="38" spans="3:7" ht="15.75" customHeight="1" thickTop="1"/>
  </sheetData>
  <sheetProtection algorithmName="SHA-512" hashValue="UyIm+WHSXgN75sqquZKaR59FRixX11wIOJEmbCTb6xVghFANNEhf8JLQiW6wF//qQK1kPsv6dbL0UHcpa6EYIQ==" saltValue="MxYL0mjW2vKYmvzeB+Fgcg==" spinCount="100000" sheet="1" objects="1" scenarios="1"/>
  <mergeCells count="13">
    <mergeCell ref="C18:H18"/>
    <mergeCell ref="B2:H2"/>
    <mergeCell ref="D8:F8"/>
    <mergeCell ref="D9:F9"/>
    <mergeCell ref="D10:F10"/>
    <mergeCell ref="D11:F11"/>
    <mergeCell ref="C5:D5"/>
    <mergeCell ref="C16:I16"/>
    <mergeCell ref="B3:H3"/>
    <mergeCell ref="C21:H21"/>
    <mergeCell ref="C22:H22"/>
    <mergeCell ref="C36:C37"/>
    <mergeCell ref="D36:F37"/>
  </mergeCells>
  <phoneticPr fontId="1"/>
  <pageMargins left="0.25" right="0.25" top="0.75" bottom="0.75" header="0.3" footer="0.3"/>
  <pageSetup paperSize="9" fitToHeight="0" orientation="portrait" horizontalDpi="4294967293" verticalDpi="360" r:id="rId1"/>
  <ignoredErrors>
    <ignoredError sqref="C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③参加料集計表</vt:lpstr>
      <vt:lpstr>①ダブルス!Print_Area</vt:lpstr>
      <vt:lpstr>②シングルス!Print_Area</vt:lpstr>
      <vt:lpstr>③参加料集計表!Print_Area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2026-01-15T09:25:46Z</cp:lastPrinted>
  <dcterms:created xsi:type="dcterms:W3CDTF">2022-04-06T03:50:34Z</dcterms:created>
  <dcterms:modified xsi:type="dcterms:W3CDTF">2026-01-16T08:27:38Z</dcterms:modified>
</cp:coreProperties>
</file>