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d0fe5e773d111b2/福島県バドミントン協会ＨＰ/各書式/"/>
    </mc:Choice>
  </mc:AlternateContent>
  <xr:revisionPtr revIDLastSave="0" documentId="8_{2349FAB6-64F1-4554-97BC-B6DDDC242F9F}" xr6:coauthVersionLast="47" xr6:coauthVersionMax="47" xr10:uidLastSave="{00000000-0000-0000-0000-000000000000}"/>
  <bookViews>
    <workbookView xWindow="-110" yWindow="-110" windowWidth="19420" windowHeight="10300" xr2:uid="{13E81CBC-BA6A-4E8C-A1A8-DDEE15E80C4A}"/>
  </bookViews>
  <sheets>
    <sheet name="①ダブルス" sheetId="1" r:id="rId1"/>
    <sheet name="②シングルス" sheetId="2" r:id="rId2"/>
    <sheet name="③参加料集計表" sheetId="3" r:id="rId3"/>
  </sheets>
  <definedNames>
    <definedName name="_xlnm.Print_Area" localSheetId="0">①ダブルス!$A$1:$N$36</definedName>
    <definedName name="_xlnm.Print_Area" localSheetId="1">②シングルス!$A$1:$L$34</definedName>
    <definedName name="_xlnm.Print_Area" localSheetId="2">③参加料集計表!$A$1:$I$42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1" l="1"/>
  <c r="K31" i="1"/>
  <c r="K30" i="1"/>
  <c r="I36" i="1"/>
  <c r="I35" i="1"/>
  <c r="I34" i="1"/>
  <c r="I33" i="1"/>
  <c r="I32" i="1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8" i="2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31" i="1"/>
  <c r="G28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10" i="1"/>
  <c r="G9" i="1"/>
  <c r="M31" i="1" l="1"/>
  <c r="M30" i="1"/>
  <c r="G27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9" i="2"/>
  <c r="G8" i="2"/>
  <c r="F29" i="1"/>
  <c r="E34" i="2"/>
  <c r="C29" i="2"/>
  <c r="E34" i="1"/>
  <c r="C30" i="1"/>
  <c r="D9" i="3"/>
  <c r="I29" i="2"/>
  <c r="G34" i="2"/>
  <c r="G33" i="2"/>
  <c r="G32" i="2"/>
  <c r="G31" i="2"/>
  <c r="G30" i="2"/>
  <c r="G29" i="2"/>
  <c r="E31" i="2"/>
  <c r="E30" i="2"/>
  <c r="E29" i="2"/>
  <c r="C34" i="2"/>
  <c r="C33" i="2"/>
  <c r="C32" i="2"/>
  <c r="C31" i="2"/>
  <c r="C30" i="2"/>
  <c r="I30" i="1"/>
  <c r="G36" i="1"/>
  <c r="G35" i="1"/>
  <c r="G34" i="1"/>
  <c r="G33" i="1"/>
  <c r="G32" i="1"/>
  <c r="G31" i="1"/>
  <c r="G30" i="1"/>
  <c r="E36" i="1"/>
  <c r="E35" i="1"/>
  <c r="E33" i="1"/>
  <c r="E32" i="1"/>
  <c r="E31" i="1"/>
  <c r="E30" i="1"/>
  <c r="C36" i="1"/>
  <c r="C35" i="1"/>
  <c r="C34" i="1"/>
  <c r="C33" i="1"/>
  <c r="C32" i="1"/>
  <c r="C31" i="1"/>
  <c r="K29" i="2"/>
  <c r="D26" i="3" s="1"/>
  <c r="G26" i="3" s="1"/>
  <c r="K30" i="2"/>
  <c r="D27" i="3" s="1"/>
  <c r="G27" i="3" s="1"/>
  <c r="G28" i="2"/>
  <c r="G29" i="1"/>
  <c r="C5" i="3"/>
  <c r="D8" i="3"/>
  <c r="A1" i="2"/>
  <c r="B2" i="3"/>
  <c r="D11" i="3"/>
  <c r="D10" i="3"/>
  <c r="I3" i="2"/>
  <c r="I2" i="2"/>
  <c r="E3" i="2"/>
  <c r="E2" i="2"/>
  <c r="M32" i="1" l="1"/>
  <c r="D30" i="3" s="1"/>
  <c r="G30" i="3" s="1"/>
  <c r="F28" i="2"/>
  <c r="D29" i="3"/>
  <c r="G29" i="3" s="1"/>
  <c r="D28" i="3"/>
  <c r="G28" i="3" s="1"/>
  <c r="K36" i="1"/>
  <c r="I34" i="2"/>
  <c r="G33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岡田貫児</author>
    <author>User</author>
    <author>fukubad</author>
  </authors>
  <commentList>
    <comment ref="C9" authorId="0" shapeId="0" xr:uid="{3A96DF95-4795-4E83-ABF6-2B8712484BAC}">
      <text>
        <r>
          <rPr>
            <b/>
            <sz val="12"/>
            <color indexed="81"/>
            <rFont val="MS P ゴシック"/>
            <family val="3"/>
            <charset val="128"/>
          </rPr>
          <t>名字と名前の間にスペースを入れて下さい。</t>
        </r>
      </text>
    </comment>
    <comment ref="D9" authorId="0" shapeId="0" xr:uid="{68A788D0-2514-4BD4-9B3E-95BFAEFC79B0}">
      <text>
        <r>
          <rPr>
            <b/>
            <sz val="12"/>
            <color indexed="81"/>
            <rFont val="MS P ゴシック"/>
            <family val="3"/>
            <charset val="128"/>
          </rPr>
          <t>名字と名前の間にスペースを入れて下さい。</t>
        </r>
      </text>
    </comment>
    <comment ref="G9" authorId="1" shapeId="0" xr:uid="{90289A0B-B89D-4106-B385-DFC53E685EF3}">
      <text>
        <r>
          <rPr>
            <b/>
            <sz val="12"/>
            <color indexed="81"/>
            <rFont val="MS P ゴシック"/>
            <family val="3"/>
            <charset val="128"/>
          </rPr>
          <t>氏名を入力すれば金額が表示されます。</t>
        </r>
      </text>
    </comment>
    <comment ref="H9" authorId="2" shapeId="0" xr:uid="{D5419F40-9373-46FC-AA1F-5B10DB1D83A7}">
      <text>
        <r>
          <rPr>
            <b/>
            <sz val="9"/>
            <color indexed="81"/>
            <rFont val="MS P ゴシック"/>
            <family val="3"/>
            <charset val="128"/>
          </rPr>
          <t>▼をクリックして選択して下さい。</t>
        </r>
      </text>
    </comment>
    <comment ref="I9" authorId="1" shapeId="0" xr:uid="{02D0B628-BFA7-40A4-B5A0-7B44469A522A}">
      <text>
        <r>
          <rPr>
            <b/>
            <sz val="12"/>
            <color indexed="81"/>
            <rFont val="MS P ゴシック"/>
            <family val="3"/>
            <charset val="128"/>
          </rPr>
          <t>生年月日を入力すれば表示されます。
表示は2025年8月15日時点の満年齢になります。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岡田貫児</author>
  </authors>
  <commentList>
    <comment ref="E2" authorId="0" shapeId="0" xr:uid="{967277C1-9945-4E26-A603-2E2734FB293D}">
      <text>
        <r>
          <rPr>
            <b/>
            <sz val="9"/>
            <color indexed="81"/>
            <rFont val="MS P ゴシック"/>
            <family val="3"/>
            <charset val="128"/>
          </rPr>
          <t>①ダブルスシートで入力した値が転写されます。
ダブルスの申し込みがなくても，入力して下さい。</t>
        </r>
      </text>
    </comment>
    <comment ref="C8" authorId="1" shapeId="0" xr:uid="{ED5A42E9-19F2-4A29-A9E6-7A3E15EB631D}">
      <text>
        <r>
          <rPr>
            <b/>
            <sz val="12"/>
            <color indexed="81"/>
            <rFont val="MS P ゴシック"/>
            <family val="3"/>
            <charset val="128"/>
          </rPr>
          <t>名字と名前の間にスペースを入れて下さい。</t>
        </r>
      </text>
    </comment>
    <comment ref="D8" authorId="1" shapeId="0" xr:uid="{91F814A4-2A77-4DE3-8A8C-6F6400008BB3}">
      <text>
        <r>
          <rPr>
            <b/>
            <sz val="12"/>
            <color indexed="81"/>
            <rFont val="MS P ゴシック"/>
            <family val="3"/>
            <charset val="128"/>
          </rPr>
          <t>名字と名前の間にスペースを入れて下さい。</t>
        </r>
      </text>
    </comment>
    <comment ref="G8" authorId="0" shapeId="0" xr:uid="{C567709B-66B0-4025-8EAB-2A93C9C7AD71}">
      <text>
        <r>
          <rPr>
            <b/>
            <sz val="12"/>
            <color indexed="81"/>
            <rFont val="MS P ゴシック"/>
            <family val="3"/>
            <charset val="128"/>
          </rPr>
          <t>氏名を入力すれば金額が入力されます。</t>
        </r>
      </text>
    </comment>
    <comment ref="I8" authorId="0" shapeId="0" xr:uid="{2FE64EA8-2937-4BD8-9DEA-27E1CFEFBA68}">
      <text>
        <r>
          <rPr>
            <b/>
            <sz val="12"/>
            <color indexed="81"/>
            <rFont val="MS P ゴシック"/>
            <family val="3"/>
            <charset val="128"/>
          </rPr>
          <t>生年月日を入力すれば表示されます。
表示は2025年8月15日時点の満年齢になります。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岡田貫児</author>
  </authors>
  <commentList>
    <comment ref="C5" authorId="0" shapeId="0" xr:uid="{DF6641D5-AB21-4765-B6AC-271DDC651751}">
      <text>
        <r>
          <rPr>
            <b/>
            <sz val="9"/>
            <color indexed="81"/>
            <rFont val="MS P ゴシック"/>
            <family val="3"/>
            <charset val="128"/>
          </rPr>
          <t>作成日が自動で入力されます。</t>
        </r>
      </text>
    </comment>
    <comment ref="D8" authorId="1" shapeId="0" xr:uid="{08874C39-1591-4F4C-955C-42A1AA155BE5}">
      <text>
        <r>
          <rPr>
            <b/>
            <sz val="9"/>
            <color indexed="81"/>
            <rFont val="MS P ゴシック"/>
            <family val="3"/>
            <charset val="128"/>
          </rPr>
          <t>ダブルスシートより転写されます。
修正はダブルスシートを変更して下さい。</t>
        </r>
      </text>
    </comment>
  </commentList>
</comments>
</file>

<file path=xl/sharedStrings.xml><?xml version="1.0" encoding="utf-8"?>
<sst xmlns="http://schemas.openxmlformats.org/spreadsheetml/2006/main" count="274" uniqueCount="157">
  <si>
    <t>No.</t>
    <phoneticPr fontId="1"/>
  </si>
  <si>
    <t>氏名</t>
    <rPh sb="0" eb="2">
      <t>シメイ</t>
    </rPh>
    <phoneticPr fontId="1"/>
  </si>
  <si>
    <t>ふりがな</t>
    <phoneticPr fontId="1"/>
  </si>
  <si>
    <t>満年齢</t>
    <rPh sb="0" eb="3">
      <t>マンネンレイ</t>
    </rPh>
    <phoneticPr fontId="1"/>
  </si>
  <si>
    <t>例</t>
    <rPh sb="0" eb="1">
      <t>レイ</t>
    </rPh>
    <phoneticPr fontId="1"/>
  </si>
  <si>
    <t>山田　太郎</t>
    <rPh sb="0" eb="2">
      <t>ヤマダ</t>
    </rPh>
    <rPh sb="3" eb="5">
      <t>タロウ</t>
    </rPh>
    <phoneticPr fontId="1"/>
  </si>
  <si>
    <t>福島　花子</t>
    <rPh sb="0" eb="2">
      <t>フクシマ</t>
    </rPh>
    <rPh sb="3" eb="5">
      <t>ハナコ</t>
    </rPh>
    <phoneticPr fontId="1"/>
  </si>
  <si>
    <t>福島愛好会</t>
    <rPh sb="0" eb="2">
      <t>フクシマ</t>
    </rPh>
    <rPh sb="2" eb="5">
      <t>アイコウカイ</t>
    </rPh>
    <phoneticPr fontId="1"/>
  </si>
  <si>
    <t>福島BC</t>
    <rPh sb="0" eb="2">
      <t>フクシマ</t>
    </rPh>
    <phoneticPr fontId="1"/>
  </si>
  <si>
    <t>年齢区分</t>
    <rPh sb="0" eb="4">
      <t>ネンレイクブン</t>
    </rPh>
    <phoneticPr fontId="1"/>
  </si>
  <si>
    <t>一般</t>
    <rPh sb="0" eb="2">
      <t>イッパン</t>
    </rPh>
    <phoneticPr fontId="1"/>
  </si>
  <si>
    <t>申込責任者名：</t>
    <rPh sb="0" eb="2">
      <t>モウシコミ</t>
    </rPh>
    <rPh sb="2" eb="5">
      <t>セキニンシャ</t>
    </rPh>
    <rPh sb="5" eb="6">
      <t>メイ</t>
    </rPh>
    <phoneticPr fontId="1"/>
  </si>
  <si>
    <t>tel：</t>
    <phoneticPr fontId="1"/>
  </si>
  <si>
    <t>e-mail：</t>
    <phoneticPr fontId="1"/>
  </si>
  <si>
    <t>MS</t>
    <phoneticPr fontId="1"/>
  </si>
  <si>
    <t>WS</t>
    <phoneticPr fontId="1"/>
  </si>
  <si>
    <t>申込み日</t>
    <rPh sb="0" eb="2">
      <t>モウシコ</t>
    </rPh>
    <rPh sb="3" eb="4">
      <t>ビ</t>
    </rPh>
    <phoneticPr fontId="1"/>
  </si>
  <si>
    <t>電話番号</t>
    <rPh sb="0" eb="4">
      <t>デンワバンゴウ</t>
    </rPh>
    <phoneticPr fontId="1"/>
  </si>
  <si>
    <t>＜参加費集計表＞</t>
    <rPh sb="1" eb="7">
      <t>サンカヒシュウケイヒョウ</t>
    </rPh>
    <phoneticPr fontId="1"/>
  </si>
  <si>
    <t>種目</t>
    <rPh sb="0" eb="2">
      <t>シュモク</t>
    </rPh>
    <phoneticPr fontId="1"/>
  </si>
  <si>
    <t>参加数</t>
    <rPh sb="0" eb="2">
      <t>サンカ</t>
    </rPh>
    <rPh sb="2" eb="3">
      <t>スウ</t>
    </rPh>
    <phoneticPr fontId="1"/>
  </si>
  <si>
    <t>参加料</t>
    <rPh sb="0" eb="3">
      <t>サンカリョウ</t>
    </rPh>
    <phoneticPr fontId="1"/>
  </si>
  <si>
    <t>男子　単</t>
    <rPh sb="0" eb="2">
      <t>ダンシ</t>
    </rPh>
    <rPh sb="3" eb="4">
      <t>タン</t>
    </rPh>
    <phoneticPr fontId="1"/>
  </si>
  <si>
    <t>女子　単</t>
    <rPh sb="0" eb="2">
      <t>ジョシ</t>
    </rPh>
    <rPh sb="3" eb="4">
      <t>タン</t>
    </rPh>
    <phoneticPr fontId="1"/>
  </si>
  <si>
    <t>男子　複</t>
    <rPh sb="0" eb="2">
      <t>ダンシ</t>
    </rPh>
    <rPh sb="3" eb="4">
      <t>フク</t>
    </rPh>
    <phoneticPr fontId="1"/>
  </si>
  <si>
    <t>女子　複</t>
    <rPh sb="0" eb="2">
      <t>ジョシ</t>
    </rPh>
    <rPh sb="3" eb="4">
      <t>フク</t>
    </rPh>
    <phoneticPr fontId="1"/>
  </si>
  <si>
    <t>混合　複</t>
    <rPh sb="0" eb="2">
      <t>コンゴウ</t>
    </rPh>
    <rPh sb="3" eb="4">
      <t>フク</t>
    </rPh>
    <phoneticPr fontId="1"/>
  </si>
  <si>
    <t>申込み責任者</t>
  </si>
  <si>
    <t>氏　名</t>
    <rPh sb="0" eb="1">
      <t>シ</t>
    </rPh>
    <phoneticPr fontId="1"/>
  </si>
  <si>
    <t>所属名</t>
    <phoneticPr fontId="1"/>
  </si>
  <si>
    <t>メールアドレス</t>
    <phoneticPr fontId="1"/>
  </si>
  <si>
    <t>振り込み明細表</t>
    <rPh sb="0" eb="1">
      <t>フ</t>
    </rPh>
    <rPh sb="2" eb="3">
      <t>コ</t>
    </rPh>
    <rPh sb="4" eb="6">
      <t>メイサイ</t>
    </rPh>
    <rPh sb="6" eb="7">
      <t>ヒョウ</t>
    </rPh>
    <phoneticPr fontId="1"/>
  </si>
  <si>
    <t>やまだ　たろう</t>
    <phoneticPr fontId="1"/>
  </si>
  <si>
    <t>ふくしま　はなこ</t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</si>
  <si>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</si>
  <si>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参加費</t>
    <rPh sb="0" eb="3">
      <t>サンカヒ</t>
    </rPh>
    <phoneticPr fontId="1"/>
  </si>
  <si>
    <t>種目別合計</t>
    <rPh sb="0" eb="3">
      <t>シュモクベツ</t>
    </rPh>
    <rPh sb="3" eb="5">
      <t>ゴウケイ</t>
    </rPh>
    <phoneticPr fontId="1"/>
  </si>
  <si>
    <t>金額合計</t>
    <rPh sb="0" eb="2">
      <t>キンガク</t>
    </rPh>
    <rPh sb="2" eb="4">
      <t>ゴウケイ</t>
    </rPh>
    <phoneticPr fontId="1"/>
  </si>
  <si>
    <t>振込人氏名</t>
    <rPh sb="0" eb="3">
      <t>フリコミニン</t>
    </rPh>
    <rPh sb="3" eb="5">
      <t>シメイ</t>
    </rPh>
    <phoneticPr fontId="1"/>
  </si>
  <si>
    <t>種別＆年齢区分</t>
    <rPh sb="0" eb="2">
      <t>シュベツ</t>
    </rPh>
    <rPh sb="3" eb="7">
      <t>ネンレイクブン</t>
    </rPh>
    <phoneticPr fontId="1"/>
  </si>
  <si>
    <t>男子複計</t>
    <rPh sb="0" eb="2">
      <t>ダンシ</t>
    </rPh>
    <rPh sb="2" eb="3">
      <t>フク</t>
    </rPh>
    <rPh sb="3" eb="4">
      <t>ケイ</t>
    </rPh>
    <phoneticPr fontId="1"/>
  </si>
  <si>
    <t>女子複計</t>
    <rPh sb="0" eb="2">
      <t>ジョシ</t>
    </rPh>
    <rPh sb="2" eb="3">
      <t>フク</t>
    </rPh>
    <rPh sb="3" eb="4">
      <t>ケイ</t>
    </rPh>
    <phoneticPr fontId="1"/>
  </si>
  <si>
    <t>混合計</t>
    <rPh sb="0" eb="2">
      <t>コンゴウ</t>
    </rPh>
    <rPh sb="2" eb="3">
      <t>ケイ</t>
    </rPh>
    <phoneticPr fontId="1"/>
  </si>
  <si>
    <t>種別＆年齢区分</t>
    <rPh sb="0" eb="2">
      <t>シュベツ</t>
    </rPh>
    <rPh sb="3" eb="5">
      <t>ネンレイ</t>
    </rPh>
    <rPh sb="5" eb="7">
      <t>クブン</t>
    </rPh>
    <phoneticPr fontId="1"/>
  </si>
  <si>
    <t>男子単計</t>
    <rPh sb="0" eb="2">
      <t>ダンシ</t>
    </rPh>
    <rPh sb="2" eb="3">
      <t>タン</t>
    </rPh>
    <rPh sb="3" eb="4">
      <t>ケイ</t>
    </rPh>
    <phoneticPr fontId="1"/>
  </si>
  <si>
    <t>女子単計</t>
    <rPh sb="0" eb="2">
      <t>ジョシ</t>
    </rPh>
    <rPh sb="2" eb="3">
      <t>タン</t>
    </rPh>
    <rPh sb="3" eb="4">
      <t>ケイ</t>
    </rPh>
    <phoneticPr fontId="1"/>
  </si>
  <si>
    <t>35MD</t>
    <phoneticPr fontId="1"/>
  </si>
  <si>
    <t>40MD</t>
    <phoneticPr fontId="1"/>
  </si>
  <si>
    <t>45MD</t>
    <phoneticPr fontId="1"/>
  </si>
  <si>
    <t>50MD</t>
    <phoneticPr fontId="1"/>
  </si>
  <si>
    <t>55MD</t>
    <phoneticPr fontId="1"/>
  </si>
  <si>
    <t>60MD</t>
    <phoneticPr fontId="1"/>
  </si>
  <si>
    <t>65MD</t>
    <phoneticPr fontId="1"/>
  </si>
  <si>
    <t>70MD</t>
    <phoneticPr fontId="1"/>
  </si>
  <si>
    <t>75MD</t>
    <phoneticPr fontId="1"/>
  </si>
  <si>
    <t>35WD</t>
    <phoneticPr fontId="1"/>
  </si>
  <si>
    <t>40WD</t>
    <phoneticPr fontId="1"/>
  </si>
  <si>
    <t>45WD</t>
    <phoneticPr fontId="1"/>
  </si>
  <si>
    <t>50WD</t>
    <phoneticPr fontId="1"/>
  </si>
  <si>
    <t>55WD</t>
    <phoneticPr fontId="1"/>
  </si>
  <si>
    <t>60WD</t>
    <phoneticPr fontId="1"/>
  </si>
  <si>
    <t>70XD</t>
    <phoneticPr fontId="1"/>
  </si>
  <si>
    <t>80XD</t>
    <phoneticPr fontId="1"/>
  </si>
  <si>
    <t>35MS</t>
    <phoneticPr fontId="1"/>
  </si>
  <si>
    <t>40MS</t>
    <phoneticPr fontId="1"/>
  </si>
  <si>
    <t>45MS</t>
    <phoneticPr fontId="1"/>
  </si>
  <si>
    <t>50MS</t>
    <phoneticPr fontId="1"/>
  </si>
  <si>
    <t>55MS</t>
    <phoneticPr fontId="1"/>
  </si>
  <si>
    <t>60MS</t>
    <phoneticPr fontId="1"/>
  </si>
  <si>
    <t>65MS</t>
    <phoneticPr fontId="1"/>
  </si>
  <si>
    <t>70MS</t>
    <phoneticPr fontId="1"/>
  </si>
  <si>
    <t>35WS</t>
    <phoneticPr fontId="1"/>
  </si>
  <si>
    <t>40WS</t>
    <phoneticPr fontId="1"/>
  </si>
  <si>
    <t>45WS</t>
    <phoneticPr fontId="1"/>
  </si>
  <si>
    <t>50WS</t>
    <phoneticPr fontId="1"/>
  </si>
  <si>
    <t>55WS</t>
    <phoneticPr fontId="1"/>
  </si>
  <si>
    <t>60WS</t>
    <phoneticPr fontId="1"/>
  </si>
  <si>
    <t>65WD</t>
    <phoneticPr fontId="1"/>
  </si>
  <si>
    <t>70WD</t>
    <phoneticPr fontId="1"/>
  </si>
  <si>
    <t>75WD</t>
    <phoneticPr fontId="1"/>
  </si>
  <si>
    <t>80WD</t>
    <phoneticPr fontId="1"/>
  </si>
  <si>
    <t>80MD</t>
    <phoneticPr fontId="1"/>
  </si>
  <si>
    <t>65WS</t>
    <phoneticPr fontId="1"/>
  </si>
  <si>
    <t>県名</t>
    <rPh sb="0" eb="2">
      <t>ケンメイ</t>
    </rPh>
    <phoneticPr fontId="1"/>
  </si>
  <si>
    <t>福島県</t>
    <rPh sb="0" eb="3">
      <t>フクシマケン</t>
    </rPh>
    <phoneticPr fontId="1"/>
  </si>
  <si>
    <t>栃木県</t>
    <rPh sb="0" eb="3">
      <t>トチギケン</t>
    </rPh>
    <phoneticPr fontId="1"/>
  </si>
  <si>
    <t>MD</t>
    <phoneticPr fontId="1"/>
  </si>
  <si>
    <t>WD</t>
    <phoneticPr fontId="1"/>
  </si>
  <si>
    <t>申込者所属：</t>
    <rPh sb="0" eb="3">
      <t>モウシコミシャ</t>
    </rPh>
    <rPh sb="3" eb="5">
      <t>ショゾク</t>
    </rPh>
    <phoneticPr fontId="1"/>
  </si>
  <si>
    <t>申込者所属：</t>
    <rPh sb="0" eb="1">
      <t>モウ</t>
    </rPh>
    <rPh sb="1" eb="2">
      <t>コ</t>
    </rPh>
    <rPh sb="2" eb="3">
      <t>シャ</t>
    </rPh>
    <rPh sb="3" eb="5">
      <t>ショゾク</t>
    </rPh>
    <phoneticPr fontId="1"/>
  </si>
  <si>
    <t>◆ダブルス　種別／年齢区分の各セルをクリックし、▼から該当するものを選択してください。もし間違って入力した場合は”Delete”キーで削除して下さい。</t>
    <rPh sb="9" eb="13">
      <t>ネンレイクブン</t>
    </rPh>
    <rPh sb="14" eb="15">
      <t>カク</t>
    </rPh>
    <rPh sb="27" eb="29">
      <t>ガイトウ</t>
    </rPh>
    <rPh sb="34" eb="36">
      <t>センタク</t>
    </rPh>
    <rPh sb="45" eb="47">
      <t>マチガ</t>
    </rPh>
    <rPh sb="49" eb="51">
      <t>ニュウリョク</t>
    </rPh>
    <rPh sb="53" eb="55">
      <t>バアイ</t>
    </rPh>
    <rPh sb="67" eb="69">
      <t>サクジョ</t>
    </rPh>
    <rPh sb="71" eb="72">
      <t>クダ</t>
    </rPh>
    <phoneticPr fontId="1"/>
  </si>
  <si>
    <t>◆シングルス　種別／年齢区分の各セルをクリックし、▼から該当するものを選択してください。もし間違って入力した場合は”Delete”キーで削除して下さい。</t>
    <rPh sb="10" eb="14">
      <t>ネンレイクブン</t>
    </rPh>
    <rPh sb="15" eb="16">
      <t>カク</t>
    </rPh>
    <rPh sb="28" eb="30">
      <t>ガイトウ</t>
    </rPh>
    <rPh sb="35" eb="37">
      <t>センタク</t>
    </rPh>
    <rPh sb="46" eb="48">
      <t>マチガ</t>
    </rPh>
    <rPh sb="50" eb="52">
      <t>ニュウリョク</t>
    </rPh>
    <rPh sb="54" eb="56">
      <t>バアイ</t>
    </rPh>
    <rPh sb="68" eb="70">
      <t>サクジョ</t>
    </rPh>
    <rPh sb="72" eb="73">
      <t>クダ</t>
    </rPh>
    <phoneticPr fontId="1"/>
  </si>
  <si>
    <t>参加県名</t>
    <rPh sb="0" eb="2">
      <t>サンカ</t>
    </rPh>
    <rPh sb="2" eb="4">
      <t>ケンメイ</t>
    </rPh>
    <phoneticPr fontId="1"/>
  </si>
  <si>
    <t>所属名</t>
    <rPh sb="0" eb="2">
      <t>ショゾク</t>
    </rPh>
    <rPh sb="2" eb="3">
      <t>メイ</t>
    </rPh>
    <phoneticPr fontId="1"/>
  </si>
  <si>
    <t>栃木BC</t>
    <rPh sb="0" eb="2">
      <t>トチギ</t>
    </rPh>
    <phoneticPr fontId="1"/>
  </si>
  <si>
    <t>振込先】 金融機関：大東銀行　　川俣支店</t>
    <phoneticPr fontId="1"/>
  </si>
  <si>
    <t>店番044　口座番号　（普）　3012300</t>
    <phoneticPr fontId="1"/>
  </si>
  <si>
    <t>口座名義 ： 福島県社会人クラブバドミントン連盟　理事長　安田　吉成</t>
    <phoneticPr fontId="1"/>
  </si>
  <si>
    <t>合計金額を所定の振込先に期日までにお振込ください。</t>
    <rPh sb="0" eb="2">
      <t>ゴウケイ</t>
    </rPh>
    <rPh sb="2" eb="4">
      <t>キンガク</t>
    </rPh>
    <rPh sb="5" eb="7">
      <t>ショテイ</t>
    </rPh>
    <rPh sb="8" eb="11">
      <t>フリコミサキ</t>
    </rPh>
    <rPh sb="12" eb="14">
      <t>キジツ</t>
    </rPh>
    <rPh sb="18" eb="20">
      <t>フリコミ</t>
    </rPh>
    <phoneticPr fontId="1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</si>
  <si>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</si>
  <si>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</si>
  <si>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</si>
  <si>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</si>
  <si>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</si>
  <si>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</si>
  <si>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</si>
  <si>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</si>
  <si>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</si>
  <si>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</si>
  <si>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</si>
  <si>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</si>
  <si>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</si>
  <si>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</si>
  <si>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</si>
  <si>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</si>
  <si>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</si>
  <si>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</si>
  <si>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</si>
  <si>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</si>
  <si>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</si>
  <si>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</si>
  <si>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</si>
  <si>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</si>
  <si>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</si>
  <si>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</si>
  <si>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</si>
  <si>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</si>
  <si>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</si>
  <si>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</si>
  <si>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</si>
  <si>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</si>
  <si>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</si>
  <si>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</si>
  <si>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</si>
  <si>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</si>
  <si>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</si>
  <si>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</si>
  <si>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</si>
  <si>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</si>
  <si>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</si>
  <si>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</si>
  <si>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</si>
  <si>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</si>
  <si>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</si>
  <si>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</si>
  <si>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1"/>
  </si>
  <si>
    <t>XD</t>
    <phoneticPr fontId="1"/>
  </si>
  <si>
    <t>※名前を記載しない方は，無効になる恐れがあります。振り込む方の通帳の名前を記載願います。</t>
    <rPh sb="1" eb="3">
      <t>ナマエ</t>
    </rPh>
    <rPh sb="4" eb="6">
      <t>キサイ</t>
    </rPh>
    <rPh sb="9" eb="10">
      <t>カタ</t>
    </rPh>
    <rPh sb="12" eb="14">
      <t>ムコウ</t>
    </rPh>
    <rPh sb="17" eb="18">
      <t>オソ</t>
    </rPh>
    <rPh sb="25" eb="26">
      <t>フ</t>
    </rPh>
    <rPh sb="27" eb="28">
      <t>コ</t>
    </rPh>
    <rPh sb="29" eb="30">
      <t>カタ</t>
    </rPh>
    <rPh sb="31" eb="33">
      <t>ツウチョウ</t>
    </rPh>
    <rPh sb="34" eb="36">
      <t>ナマエ</t>
    </rPh>
    <rPh sb="37" eb="39">
      <t>キサイ</t>
    </rPh>
    <rPh sb="39" eb="40">
      <t>ネガ</t>
    </rPh>
    <phoneticPr fontId="1"/>
  </si>
  <si>
    <t>　令和8年度　第4回ＫＩＺＵＮＡカップバドミントン大会　申し込み書</t>
    <rPh sb="1" eb="3">
      <t>レイワ</t>
    </rPh>
    <rPh sb="4" eb="6">
      <t>ネンド</t>
    </rPh>
    <rPh sb="7" eb="8">
      <t>ダイ</t>
    </rPh>
    <rPh sb="9" eb="10">
      <t>カイ</t>
    </rPh>
    <rPh sb="25" eb="27">
      <t>タイカイ</t>
    </rPh>
    <rPh sb="28" eb="29">
      <t>モウ</t>
    </rPh>
    <rPh sb="30" eb="31">
      <t>コ</t>
    </rPh>
    <rPh sb="32" eb="33">
      <t>ショ</t>
    </rPh>
    <phoneticPr fontId="1"/>
  </si>
  <si>
    <t>90XD</t>
    <phoneticPr fontId="1"/>
  </si>
  <si>
    <t>100XD</t>
    <phoneticPr fontId="1"/>
  </si>
  <si>
    <t>110XD</t>
    <phoneticPr fontId="1"/>
  </si>
  <si>
    <t>120XD</t>
    <phoneticPr fontId="1"/>
  </si>
  <si>
    <t>130XD</t>
    <phoneticPr fontId="1"/>
  </si>
  <si>
    <t>140XD</t>
    <phoneticPr fontId="1"/>
  </si>
  <si>
    <t>※所属が違う場合でも何方一方に纏めて振り込みして下さい。</t>
    <rPh sb="1" eb="3">
      <t>ショゾク</t>
    </rPh>
    <rPh sb="4" eb="5">
      <t>チガ</t>
    </rPh>
    <rPh sb="6" eb="8">
      <t>バアイ</t>
    </rPh>
    <rPh sb="10" eb="12">
      <t>ドナタ</t>
    </rPh>
    <rPh sb="12" eb="14">
      <t>イッポウ</t>
    </rPh>
    <rPh sb="15" eb="16">
      <t>マト</t>
    </rPh>
    <rPh sb="18" eb="19">
      <t>フ</t>
    </rPh>
    <rPh sb="20" eb="21">
      <t>コ</t>
    </rPh>
    <rPh sb="24" eb="25">
      <t>クダ</t>
    </rPh>
    <phoneticPr fontId="1"/>
  </si>
  <si>
    <t>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</si>
</sst>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[&lt;=999]000;[&lt;=9999]000\-00;000\-0000"/>
    <numFmt numFmtId="177" formatCode="[$]ggge&quot;年&quot;m&quot;月&quot;d&quot;日&quot;;@" x16r2:formatCode16="[$-ja-JP-x-gannen]ggge&quot;年&quot;m&quot;月&quot;d&quot;日&quot;;@"/>
    <numFmt numFmtId="178" formatCode="yyyy\-mm\-dd;@"/>
  </numFmts>
  <fonts count="2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u/>
      <sz val="11"/>
      <color theme="10"/>
      <name val="Meiryo UI"/>
      <family val="3"/>
      <charset val="128"/>
    </font>
    <font>
      <sz val="11"/>
      <name val="Meiryo UI"/>
      <family val="3"/>
      <charset val="128"/>
    </font>
    <font>
      <sz val="11"/>
      <color theme="0"/>
      <name val="Meiryo UI"/>
      <family val="3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rgb="FFFF0000"/>
      <name val="Meiryo UI"/>
      <family val="3"/>
      <charset val="128"/>
    </font>
    <font>
      <sz val="12"/>
      <color theme="0"/>
      <name val="Meiryo UI"/>
      <family val="3"/>
      <charset val="128"/>
    </font>
    <font>
      <b/>
      <sz val="11"/>
      <color theme="0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sz val="10"/>
      <color theme="1"/>
      <name val="Meiryo UI"/>
      <family val="3"/>
      <charset val="128"/>
    </font>
    <font>
      <sz val="10.5"/>
      <color theme="1"/>
      <name val="游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6"/>
      <color theme="1"/>
      <name val="HG丸ｺﾞｼｯｸM-PRO"/>
      <family val="3"/>
      <charset val="128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 tint="0.79998168889431442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/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 style="double">
        <color auto="1"/>
      </left>
      <right style="dashed">
        <color auto="1"/>
      </right>
      <top style="double">
        <color auto="1"/>
      </top>
      <bottom style="double">
        <color auto="1"/>
      </bottom>
      <diagonal/>
    </border>
    <border>
      <left style="dashed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 diagonalUp="1"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 style="thin">
        <color auto="1"/>
      </diagonal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 diagonalUp="1"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 style="thin">
        <color auto="1"/>
      </diagonal>
    </border>
    <border diagonalUp="1"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 style="thin">
        <color auto="1"/>
      </diagonal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176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right" vertical="center"/>
    </xf>
    <xf numFmtId="0" fontId="6" fillId="0" borderId="0" xfId="0" applyFont="1" applyAlignment="1"/>
    <xf numFmtId="0" fontId="6" fillId="0" borderId="1" xfId="0" applyFont="1" applyBorder="1" applyAlignment="1">
      <alignment horizontal="distributed" vertical="center"/>
    </xf>
    <xf numFmtId="0" fontId="6" fillId="0" borderId="4" xfId="0" applyFont="1" applyBorder="1" applyAlignment="1">
      <alignment horizontal="distributed" vertical="center"/>
    </xf>
    <xf numFmtId="0" fontId="6" fillId="0" borderId="10" xfId="0" applyFont="1" applyBorder="1">
      <alignment vertical="center"/>
    </xf>
    <xf numFmtId="0" fontId="11" fillId="0" borderId="0" xfId="0" applyFont="1">
      <alignment vertical="center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12" xfId="0" applyFont="1" applyBorder="1">
      <alignment vertical="center"/>
    </xf>
    <xf numFmtId="0" fontId="6" fillId="0" borderId="12" xfId="0" applyFont="1" applyBorder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9" fillId="0" borderId="0" xfId="1" applyFont="1" applyBorder="1" applyAlignment="1" applyProtection="1">
      <alignment horizontal="center" vertical="center"/>
      <protection locked="0"/>
    </xf>
    <xf numFmtId="0" fontId="10" fillId="0" borderId="0" xfId="0" applyFont="1">
      <alignment vertical="center"/>
    </xf>
    <xf numFmtId="38" fontId="12" fillId="0" borderId="1" xfId="2" applyFont="1" applyBorder="1" applyAlignment="1">
      <alignment horizontal="center" vertical="center"/>
    </xf>
    <xf numFmtId="38" fontId="12" fillId="0" borderId="18" xfId="2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78" fontId="9" fillId="0" borderId="0" xfId="1" applyNumberFormat="1" applyFont="1" applyBorder="1" applyAlignment="1" applyProtection="1">
      <alignment horizontal="center" vertical="center"/>
      <protection locked="0"/>
    </xf>
    <xf numFmtId="38" fontId="12" fillId="0" borderId="0" xfId="0" applyNumberFormat="1" applyFont="1" applyAlignment="1" applyProtection="1">
      <alignment horizontal="center" vertical="center"/>
      <protection locked="0"/>
    </xf>
    <xf numFmtId="38" fontId="12" fillId="0" borderId="0" xfId="0" applyNumberFormat="1" applyFont="1" applyAlignment="1">
      <alignment horizontal="center" vertical="center"/>
    </xf>
    <xf numFmtId="6" fontId="6" fillId="0" borderId="0" xfId="0" applyNumberFormat="1" applyFont="1" applyAlignment="1">
      <alignment horizontal="center" vertical="center"/>
    </xf>
    <xf numFmtId="6" fontId="6" fillId="0" borderId="21" xfId="0" applyNumberFormat="1" applyFont="1" applyBorder="1">
      <alignment vertical="center"/>
    </xf>
    <xf numFmtId="0" fontId="16" fillId="3" borderId="0" xfId="0" applyFont="1" applyFill="1" applyAlignment="1" applyProtection="1">
      <alignment horizontal="center" vertical="center"/>
      <protection locked="0"/>
    </xf>
    <xf numFmtId="6" fontId="16" fillId="3" borderId="0" xfId="0" applyNumberFormat="1" applyFont="1" applyFill="1">
      <alignment vertical="center"/>
    </xf>
    <xf numFmtId="0" fontId="12" fillId="0" borderId="15" xfId="0" applyFont="1" applyBorder="1" applyAlignment="1" applyProtection="1">
      <alignment horizontal="center" vertical="center"/>
      <protection locked="0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19" fillId="4" borderId="37" xfId="0" applyFont="1" applyFill="1" applyBorder="1" applyAlignment="1">
      <alignment horizontal="center" vertical="center"/>
    </xf>
    <xf numFmtId="0" fontId="19" fillId="4" borderId="38" xfId="0" applyFont="1" applyFill="1" applyBorder="1" applyAlignment="1">
      <alignment horizontal="center" vertical="center"/>
    </xf>
    <xf numFmtId="0" fontId="19" fillId="4" borderId="29" xfId="0" applyFont="1" applyFill="1" applyBorder="1" applyAlignment="1">
      <alignment horizontal="center" vertical="center"/>
    </xf>
    <xf numFmtId="0" fontId="19" fillId="4" borderId="30" xfId="0" applyFont="1" applyFill="1" applyBorder="1" applyAlignment="1">
      <alignment horizontal="center" vertical="center"/>
    </xf>
    <xf numFmtId="0" fontId="19" fillId="4" borderId="33" xfId="0" applyFont="1" applyFill="1" applyBorder="1" applyAlignment="1">
      <alignment horizontal="center" vertical="center"/>
    </xf>
    <xf numFmtId="0" fontId="19" fillId="4" borderId="34" xfId="0" applyFont="1" applyFill="1" applyBorder="1" applyAlignment="1">
      <alignment horizontal="center" vertical="center"/>
    </xf>
    <xf numFmtId="0" fontId="19" fillId="4" borderId="31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6" fontId="16" fillId="0" borderId="0" xfId="0" applyNumberFormat="1" applyFont="1">
      <alignment vertical="center"/>
    </xf>
    <xf numFmtId="0" fontId="1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>
      <alignment vertical="center" wrapText="1"/>
    </xf>
    <xf numFmtId="6" fontId="6" fillId="0" borderId="0" xfId="0" applyNumberFormat="1" applyFont="1">
      <alignment vertical="center"/>
    </xf>
    <xf numFmtId="0" fontId="6" fillId="0" borderId="41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6" fontId="6" fillId="0" borderId="42" xfId="0" applyNumberFormat="1" applyFont="1" applyBorder="1">
      <alignment vertical="center"/>
    </xf>
    <xf numFmtId="0" fontId="19" fillId="4" borderId="43" xfId="0" applyFont="1" applyFill="1" applyBorder="1" applyAlignment="1">
      <alignment horizontal="center" vertical="center"/>
    </xf>
    <xf numFmtId="0" fontId="19" fillId="4" borderId="44" xfId="0" applyFont="1" applyFill="1" applyBorder="1" applyAlignment="1">
      <alignment horizontal="center" vertical="center"/>
    </xf>
    <xf numFmtId="0" fontId="17" fillId="3" borderId="13" xfId="0" applyFont="1" applyFill="1" applyBorder="1">
      <alignment vertical="center"/>
    </xf>
    <xf numFmtId="0" fontId="17" fillId="3" borderId="0" xfId="0" applyFont="1" applyFill="1">
      <alignment vertical="center"/>
    </xf>
    <xf numFmtId="0" fontId="17" fillId="0" borderId="0" xfId="0" applyFont="1">
      <alignment vertical="center"/>
    </xf>
    <xf numFmtId="0" fontId="24" fillId="3" borderId="13" xfId="0" applyFont="1" applyFill="1" applyBorder="1">
      <alignment vertical="center"/>
    </xf>
    <xf numFmtId="0" fontId="24" fillId="3" borderId="0" xfId="0" applyFont="1" applyFill="1">
      <alignment vertical="center"/>
    </xf>
    <xf numFmtId="0" fontId="24" fillId="0" borderId="0" xfId="0" applyFont="1">
      <alignment vertical="center"/>
    </xf>
    <xf numFmtId="0" fontId="6" fillId="2" borderId="12" xfId="0" applyFont="1" applyFill="1" applyBorder="1" applyAlignment="1">
      <alignment horizontal="center" vertical="center" wrapText="1"/>
    </xf>
    <xf numFmtId="38" fontId="12" fillId="0" borderId="15" xfId="2" applyFont="1" applyBorder="1" applyAlignment="1">
      <alignment horizontal="center" vertical="center"/>
    </xf>
    <xf numFmtId="14" fontId="0" fillId="0" borderId="46" xfId="0" applyNumberFormat="1" applyBorder="1" applyAlignment="1" applyProtection="1">
      <alignment horizontal="center" vertical="center" wrapText="1"/>
      <protection locked="0"/>
    </xf>
    <xf numFmtId="14" fontId="0" fillId="0" borderId="47" xfId="0" applyNumberFormat="1" applyBorder="1" applyAlignment="1" applyProtection="1">
      <alignment horizontal="center" vertical="center" wrapText="1"/>
      <protection locked="0"/>
    </xf>
    <xf numFmtId="14" fontId="0" fillId="0" borderId="48" xfId="0" applyNumberFormat="1" applyBorder="1" applyAlignment="1" applyProtection="1">
      <alignment horizontal="center" vertical="center" wrapText="1"/>
      <protection locked="0"/>
    </xf>
    <xf numFmtId="0" fontId="6" fillId="2" borderId="40" xfId="0" applyFont="1" applyFill="1" applyBorder="1" applyAlignment="1">
      <alignment horizontal="center" vertical="center" wrapText="1"/>
    </xf>
    <xf numFmtId="14" fontId="6" fillId="0" borderId="46" xfId="0" applyNumberFormat="1" applyFont="1" applyBorder="1" applyAlignment="1" applyProtection="1">
      <alignment horizontal="center" vertical="center" wrapText="1"/>
      <protection locked="0"/>
    </xf>
    <xf numFmtId="14" fontId="6" fillId="0" borderId="47" xfId="0" applyNumberFormat="1" applyFont="1" applyBorder="1" applyAlignment="1" applyProtection="1">
      <alignment horizontal="center" vertical="center" wrapText="1"/>
      <protection locked="0"/>
    </xf>
    <xf numFmtId="14" fontId="6" fillId="0" borderId="48" xfId="0" applyNumberFormat="1" applyFont="1" applyBorder="1" applyAlignment="1" applyProtection="1">
      <alignment horizontal="center" vertical="center" wrapText="1"/>
      <protection locked="0"/>
    </xf>
    <xf numFmtId="38" fontId="6" fillId="2" borderId="12" xfId="2" applyFont="1" applyFill="1" applyBorder="1" applyAlignment="1">
      <alignment horizontal="center" vertical="center" wrapText="1"/>
    </xf>
    <xf numFmtId="38" fontId="6" fillId="2" borderId="40" xfId="2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center" vertical="center" wrapText="1"/>
    </xf>
    <xf numFmtId="14" fontId="6" fillId="2" borderId="46" xfId="0" applyNumberFormat="1" applyFont="1" applyFill="1" applyBorder="1" applyAlignment="1">
      <alignment horizontal="center" vertical="center" wrapText="1"/>
    </xf>
    <xf numFmtId="14" fontId="6" fillId="2" borderId="57" xfId="0" applyNumberFormat="1" applyFont="1" applyFill="1" applyBorder="1" applyAlignment="1">
      <alignment horizontal="center" vertical="center" wrapText="1"/>
    </xf>
    <xf numFmtId="0" fontId="0" fillId="0" borderId="12" xfId="0" applyBorder="1">
      <alignment vertical="center"/>
    </xf>
    <xf numFmtId="0" fontId="9" fillId="0" borderId="12" xfId="1" applyFont="1" applyBorder="1" applyAlignment="1" applyProtection="1">
      <alignment vertical="center"/>
      <protection locked="0"/>
    </xf>
    <xf numFmtId="0" fontId="19" fillId="4" borderId="32" xfId="0" applyFont="1" applyFill="1" applyBorder="1" applyAlignment="1">
      <alignment horizontal="center" vertical="center"/>
    </xf>
    <xf numFmtId="0" fontId="21" fillId="0" borderId="0" xfId="0" applyFont="1">
      <alignment vertical="center"/>
    </xf>
    <xf numFmtId="0" fontId="26" fillId="0" borderId="0" xfId="0" applyFont="1" applyAlignment="1">
      <alignment horizontal="left" vertical="center" wrapText="1"/>
    </xf>
    <xf numFmtId="0" fontId="19" fillId="0" borderId="0" xfId="0" applyFont="1">
      <alignment vertical="center"/>
    </xf>
    <xf numFmtId="0" fontId="6" fillId="2" borderId="46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8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0" borderId="2" xfId="1" applyBorder="1" applyAlignment="1" applyProtection="1">
      <alignment horizontal="center" vertical="center"/>
      <protection locked="0"/>
    </xf>
    <xf numFmtId="0" fontId="5" fillId="0" borderId="11" xfId="1" applyBorder="1" applyAlignment="1" applyProtection="1">
      <alignment horizontal="center" vertical="center"/>
      <protection locked="0"/>
    </xf>
    <xf numFmtId="0" fontId="5" fillId="0" borderId="3" xfId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>
      <alignment horizontal="center" vertical="center" wrapText="1"/>
    </xf>
    <xf numFmtId="0" fontId="6" fillId="2" borderId="50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wrapText="1"/>
    </xf>
    <xf numFmtId="0" fontId="6" fillId="2" borderId="54" xfId="0" applyFont="1" applyFill="1" applyBorder="1" applyAlignment="1">
      <alignment horizontal="center" vertical="center" wrapText="1"/>
    </xf>
    <xf numFmtId="0" fontId="6" fillId="2" borderId="55" xfId="0" applyFont="1" applyFill="1" applyBorder="1" applyAlignment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0" fillId="0" borderId="16" xfId="0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176" fontId="6" fillId="0" borderId="2" xfId="0" applyNumberFormat="1" applyFont="1" applyBorder="1" applyAlignment="1" applyProtection="1">
      <alignment horizontal="center" vertical="center"/>
      <protection locked="0"/>
    </xf>
    <xf numFmtId="176" fontId="6" fillId="0" borderId="11" xfId="0" applyNumberFormat="1" applyFont="1" applyBorder="1" applyAlignment="1" applyProtection="1">
      <alignment horizontal="center" vertical="center"/>
      <protection locked="0"/>
    </xf>
    <xf numFmtId="176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/>
    </xf>
    <xf numFmtId="0" fontId="6" fillId="0" borderId="2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7" fontId="6" fillId="0" borderId="0" xfId="0" applyNumberFormat="1" applyFont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6" fillId="0" borderId="62" xfId="0" applyFont="1" applyBorder="1" applyAlignment="1">
      <alignment horizontal="center" vertical="center"/>
    </xf>
    <xf numFmtId="0" fontId="6" fillId="0" borderId="63" xfId="0" applyFont="1" applyBorder="1" applyAlignment="1">
      <alignment horizontal="center" vertical="center"/>
    </xf>
    <xf numFmtId="0" fontId="6" fillId="2" borderId="64" xfId="0" applyFont="1" applyFill="1" applyBorder="1" applyAlignment="1">
      <alignment horizontal="center" vertical="center" wrapText="1"/>
    </xf>
    <xf numFmtId="0" fontId="6" fillId="2" borderId="65" xfId="0" applyFont="1" applyFill="1" applyBorder="1" applyAlignment="1">
      <alignment horizontal="center" vertical="center" wrapText="1"/>
    </xf>
    <xf numFmtId="0" fontId="6" fillId="2" borderId="57" xfId="0" applyFont="1" applyFill="1" applyBorder="1" applyAlignment="1">
      <alignment horizontal="center" vertical="center" wrapText="1"/>
    </xf>
    <xf numFmtId="0" fontId="6" fillId="2" borderId="66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2" fillId="0" borderId="49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67" xfId="0" applyFont="1" applyBorder="1" applyAlignment="1" applyProtection="1">
      <alignment horizontal="center" vertical="center"/>
      <protection locked="0"/>
    </xf>
    <xf numFmtId="0" fontId="6" fillId="2" borderId="68" xfId="0" applyFont="1" applyFill="1" applyBorder="1" applyAlignment="1">
      <alignment horizontal="center" vertical="center" wrapText="1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0" fontId="0" fillId="0" borderId="71" xfId="0" applyBorder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B17B0-A994-4BB7-9214-46182A41CA33}">
  <sheetPr codeName="Sheet3"/>
  <dimension ref="A1:T72"/>
  <sheetViews>
    <sheetView tabSelected="1" view="pageBreakPreview" zoomScale="91" zoomScaleNormal="91" zoomScaleSheetLayoutView="91" workbookViewId="0">
      <selection activeCell="L8" sqref="L8"/>
    </sheetView>
  </sheetViews>
  <sheetFormatPr defaultColWidth="8.9140625" defaultRowHeight="15"/>
  <cols>
    <col min="1" max="1" width="4.5" style="5" customWidth="1"/>
    <col min="2" max="2" width="13" style="5" customWidth="1"/>
    <col min="3" max="3" width="14.9140625" style="5" customWidth="1"/>
    <col min="4" max="4" width="15.1640625" style="5" customWidth="1"/>
    <col min="5" max="6" width="13" style="5" customWidth="1"/>
    <col min="7" max="7" width="9.58203125" style="5" customWidth="1"/>
    <col min="8" max="8" width="9.83203125" style="5" customWidth="1"/>
    <col min="9" max="9" width="12.75" style="5" customWidth="1"/>
    <col min="10" max="10" width="15.4140625" style="5" customWidth="1"/>
    <col min="11" max="11" width="8.6640625" style="5" bestFit="1" customWidth="1"/>
    <col min="12" max="12" width="8.75" style="5" bestFit="1" customWidth="1"/>
    <col min="13" max="13" width="2.75" style="5" bestFit="1" customWidth="1"/>
    <col min="14" max="14" width="8.203125E-2" style="5" customWidth="1"/>
    <col min="15" max="15" width="8.6640625" style="5" hidden="1" customWidth="1"/>
    <col min="16" max="16" width="7.5" style="5" hidden="1" customWidth="1"/>
    <col min="17" max="17" width="8.203125E-2" style="5" customWidth="1"/>
    <col min="18" max="18" width="11.6640625" style="5" customWidth="1"/>
    <col min="19" max="16384" width="8.9140625" style="5"/>
  </cols>
  <sheetData>
    <row r="1" spans="1:20" ht="24" customHeight="1">
      <c r="A1" s="133" t="s">
        <v>148</v>
      </c>
      <c r="B1" s="133"/>
      <c r="C1" s="133"/>
      <c r="D1" s="133"/>
      <c r="E1" s="133"/>
      <c r="F1" s="133"/>
      <c r="G1" s="133"/>
      <c r="H1" s="133"/>
      <c r="I1" s="133"/>
      <c r="J1" s="133"/>
      <c r="K1" s="39"/>
    </row>
    <row r="2" spans="1:20" ht="18" customHeight="1">
      <c r="A2" s="10"/>
      <c r="B2" s="10"/>
      <c r="C2" s="10"/>
      <c r="D2" s="11" t="s">
        <v>88</v>
      </c>
      <c r="E2" s="134"/>
      <c r="F2" s="135"/>
      <c r="G2" s="136"/>
      <c r="H2" s="11" t="s">
        <v>12</v>
      </c>
      <c r="I2" s="113"/>
      <c r="J2" s="114"/>
      <c r="K2" s="115"/>
      <c r="L2" s="26"/>
      <c r="M2" s="28"/>
    </row>
    <row r="3" spans="1:20" ht="18" customHeight="1">
      <c r="D3" s="11" t="s">
        <v>11</v>
      </c>
      <c r="E3" s="113"/>
      <c r="F3" s="114"/>
      <c r="G3" s="115"/>
      <c r="H3" s="11" t="s">
        <v>13</v>
      </c>
      <c r="I3" s="116"/>
      <c r="J3" s="117"/>
      <c r="K3" s="118"/>
      <c r="L3" s="105"/>
      <c r="M3" s="31"/>
    </row>
    <row r="4" spans="1:20" ht="12.65" customHeight="1">
      <c r="D4" s="8"/>
      <c r="E4" s="28"/>
      <c r="F4" s="28"/>
      <c r="G4" s="28"/>
      <c r="H4" s="23"/>
      <c r="I4" s="31"/>
      <c r="J4" s="41"/>
      <c r="K4" s="41"/>
      <c r="L4" s="31"/>
      <c r="M4" s="31"/>
    </row>
    <row r="5" spans="1:20" ht="15.5" thickBot="1">
      <c r="A5" s="84" t="s">
        <v>90</v>
      </c>
      <c r="B5" s="84"/>
      <c r="C5" s="84"/>
      <c r="D5" s="84"/>
      <c r="E5" s="84"/>
      <c r="F5" s="84"/>
      <c r="G5" s="84"/>
      <c r="H5" s="84"/>
      <c r="I5" s="84"/>
      <c r="J5" s="85"/>
      <c r="K5" s="86"/>
      <c r="L5" s="86"/>
      <c r="M5" s="73"/>
    </row>
    <row r="6" spans="1:20" ht="30.5" thickBot="1">
      <c r="A6" s="36" t="s">
        <v>0</v>
      </c>
      <c r="B6" s="35" t="s">
        <v>39</v>
      </c>
      <c r="C6" s="35" t="s">
        <v>1</v>
      </c>
      <c r="D6" s="35" t="s">
        <v>2</v>
      </c>
      <c r="E6" s="119" t="s">
        <v>93</v>
      </c>
      <c r="F6" s="120"/>
      <c r="G6" s="35" t="s">
        <v>35</v>
      </c>
      <c r="H6" s="35" t="s">
        <v>83</v>
      </c>
      <c r="I6" s="35" t="s">
        <v>3</v>
      </c>
      <c r="J6" s="101" t="s">
        <v>34</v>
      </c>
      <c r="K6" s="77"/>
      <c r="L6" s="77"/>
      <c r="M6" s="21"/>
      <c r="P6" s="132"/>
      <c r="Q6" s="132"/>
      <c r="R6" s="132"/>
      <c r="S6" s="132"/>
      <c r="T6" s="132"/>
    </row>
    <row r="7" spans="1:20" ht="18" customHeight="1">
      <c r="A7" s="165" t="s">
        <v>4</v>
      </c>
      <c r="B7" s="164" t="s">
        <v>10</v>
      </c>
      <c r="C7" s="95" t="s">
        <v>5</v>
      </c>
      <c r="D7" s="95" t="s">
        <v>32</v>
      </c>
      <c r="E7" s="121" t="s">
        <v>7</v>
      </c>
      <c r="F7" s="122"/>
      <c r="G7" s="100">
        <v>3000</v>
      </c>
      <c r="H7" s="95" t="s">
        <v>84</v>
      </c>
      <c r="I7" s="95">
        <v>34</v>
      </c>
      <c r="J7" s="102">
        <v>32964</v>
      </c>
      <c r="K7" s="77"/>
      <c r="L7" s="77"/>
      <c r="M7" s="21"/>
      <c r="P7" s="132"/>
      <c r="Q7" s="132"/>
      <c r="R7" s="132"/>
      <c r="S7" s="132"/>
      <c r="T7" s="132"/>
    </row>
    <row r="8" spans="1:20" ht="18" customHeight="1" thickBot="1">
      <c r="A8" s="166"/>
      <c r="B8" s="143"/>
      <c r="C8" s="90" t="s">
        <v>6</v>
      </c>
      <c r="D8" s="90" t="s">
        <v>33</v>
      </c>
      <c r="E8" s="123" t="s">
        <v>94</v>
      </c>
      <c r="F8" s="124"/>
      <c r="G8" s="99">
        <v>3000</v>
      </c>
      <c r="H8" s="90" t="s">
        <v>85</v>
      </c>
      <c r="I8" s="90">
        <v>35</v>
      </c>
      <c r="J8" s="103">
        <v>32599</v>
      </c>
      <c r="K8" s="77"/>
      <c r="L8" s="77"/>
      <c r="M8" s="21"/>
      <c r="O8" s="5" t="s">
        <v>9</v>
      </c>
      <c r="P8" s="108" t="s">
        <v>99</v>
      </c>
    </row>
    <row r="9" spans="1:20" ht="18" customHeight="1">
      <c r="A9" s="137">
        <v>1</v>
      </c>
      <c r="B9" s="126"/>
      <c r="C9" s="49"/>
      <c r="D9" s="49"/>
      <c r="E9" s="125"/>
      <c r="F9" s="125"/>
      <c r="G9" s="91" t="str">
        <f>IF(C9=""," ",(3000))</f>
        <v xml:space="preserve"> </v>
      </c>
      <c r="H9" s="48"/>
      <c r="I9" s="50" t="str">
        <f>IF(J9="","　",(INT(((DATE(2026,4,3)-J9))/365.25)))</f>
        <v>　</v>
      </c>
      <c r="J9" s="96"/>
      <c r="K9" s="77"/>
      <c r="L9" s="77"/>
      <c r="M9" s="22"/>
      <c r="O9" s="5" t="s">
        <v>86</v>
      </c>
      <c r="P9" s="108" t="s">
        <v>100</v>
      </c>
    </row>
    <row r="10" spans="1:20" ht="18" customHeight="1">
      <c r="A10" s="129"/>
      <c r="B10" s="127"/>
      <c r="C10" s="18"/>
      <c r="D10" s="18"/>
      <c r="E10" s="111"/>
      <c r="F10" s="111"/>
      <c r="G10" s="33" t="str">
        <f>IF(C10=""," ",(3000))</f>
        <v xml:space="preserve"> </v>
      </c>
      <c r="H10" s="17"/>
      <c r="I10" s="51" t="str">
        <f t="shared" ref="I10:I28" si="0">IF(J10="","　",(INT(((DATE(2026,4,3)-J10))/365.25)))</f>
        <v>　</v>
      </c>
      <c r="J10" s="97"/>
      <c r="K10" s="77"/>
      <c r="L10" s="77"/>
      <c r="M10" s="22"/>
      <c r="O10" s="5" t="s">
        <v>46</v>
      </c>
      <c r="P10" s="108" t="s">
        <v>101</v>
      </c>
    </row>
    <row r="11" spans="1:20" ht="18" customHeight="1">
      <c r="A11" s="129">
        <v>2</v>
      </c>
      <c r="B11" s="128"/>
      <c r="C11" s="18"/>
      <c r="D11" s="18"/>
      <c r="E11" s="111"/>
      <c r="F11" s="111"/>
      <c r="G11" s="33" t="str">
        <f t="shared" ref="G11:G27" si="1">IF(C11=""," ",(3000))</f>
        <v xml:space="preserve"> </v>
      </c>
      <c r="H11" s="17"/>
      <c r="I11" s="51" t="str">
        <f t="shared" si="0"/>
        <v>　</v>
      </c>
      <c r="J11" s="97"/>
      <c r="K11" s="77"/>
      <c r="L11" s="77"/>
      <c r="M11" s="22"/>
      <c r="O11" s="5" t="s">
        <v>47</v>
      </c>
      <c r="P11" s="108" t="s">
        <v>102</v>
      </c>
    </row>
    <row r="12" spans="1:20" ht="18" customHeight="1">
      <c r="A12" s="129"/>
      <c r="B12" s="127"/>
      <c r="C12" s="18"/>
      <c r="D12" s="18"/>
      <c r="E12" s="111"/>
      <c r="F12" s="111"/>
      <c r="G12" s="33" t="str">
        <f t="shared" si="1"/>
        <v xml:space="preserve"> </v>
      </c>
      <c r="H12" s="17"/>
      <c r="I12" s="51" t="str">
        <f t="shared" si="0"/>
        <v>　</v>
      </c>
      <c r="J12" s="97"/>
      <c r="K12" s="77"/>
      <c r="L12" s="77"/>
      <c r="M12" s="22"/>
      <c r="O12" s="5" t="s">
        <v>48</v>
      </c>
      <c r="P12" s="108" t="s">
        <v>103</v>
      </c>
    </row>
    <row r="13" spans="1:20" ht="18" customHeight="1">
      <c r="A13" s="129">
        <v>3</v>
      </c>
      <c r="B13" s="128"/>
      <c r="C13" s="18"/>
      <c r="D13" s="18"/>
      <c r="E13" s="111"/>
      <c r="F13" s="111"/>
      <c r="G13" s="33" t="str">
        <f t="shared" si="1"/>
        <v xml:space="preserve"> </v>
      </c>
      <c r="H13" s="17"/>
      <c r="I13" s="51" t="str">
        <f t="shared" si="0"/>
        <v>　</v>
      </c>
      <c r="J13" s="97"/>
      <c r="K13" s="77"/>
      <c r="L13" s="77"/>
      <c r="M13" s="22"/>
      <c r="O13" s="5" t="s">
        <v>49</v>
      </c>
      <c r="P13" s="108" t="s">
        <v>104</v>
      </c>
    </row>
    <row r="14" spans="1:20" ht="18" customHeight="1">
      <c r="A14" s="129"/>
      <c r="B14" s="127"/>
      <c r="C14" s="18"/>
      <c r="D14" s="18"/>
      <c r="E14" s="111"/>
      <c r="F14" s="111"/>
      <c r="G14" s="33" t="str">
        <f t="shared" si="1"/>
        <v xml:space="preserve"> </v>
      </c>
      <c r="H14" s="17"/>
      <c r="I14" s="51" t="str">
        <f t="shared" si="0"/>
        <v>　</v>
      </c>
      <c r="J14" s="97"/>
      <c r="K14" s="77"/>
      <c r="L14" s="77"/>
      <c r="M14" s="22"/>
      <c r="O14" s="5" t="s">
        <v>50</v>
      </c>
      <c r="P14" s="108" t="s">
        <v>105</v>
      </c>
    </row>
    <row r="15" spans="1:20" ht="18" customHeight="1">
      <c r="A15" s="129">
        <v>4</v>
      </c>
      <c r="B15" s="128"/>
      <c r="C15" s="18"/>
      <c r="D15" s="18"/>
      <c r="E15" s="111"/>
      <c r="F15" s="111"/>
      <c r="G15" s="33" t="str">
        <f t="shared" si="1"/>
        <v xml:space="preserve"> </v>
      </c>
      <c r="H15" s="17"/>
      <c r="I15" s="51" t="str">
        <f t="shared" si="0"/>
        <v>　</v>
      </c>
      <c r="J15" s="97"/>
      <c r="K15" s="77"/>
      <c r="L15" s="77"/>
      <c r="M15" s="22"/>
      <c r="O15" s="5" t="s">
        <v>51</v>
      </c>
      <c r="P15" s="108" t="s">
        <v>106</v>
      </c>
    </row>
    <row r="16" spans="1:20" ht="18" customHeight="1">
      <c r="A16" s="129"/>
      <c r="B16" s="127"/>
      <c r="C16" s="18"/>
      <c r="D16" s="18"/>
      <c r="E16" s="111"/>
      <c r="F16" s="111"/>
      <c r="G16" s="33" t="str">
        <f t="shared" si="1"/>
        <v xml:space="preserve"> </v>
      </c>
      <c r="H16" s="17"/>
      <c r="I16" s="51" t="str">
        <f t="shared" si="0"/>
        <v>　</v>
      </c>
      <c r="J16" s="97"/>
      <c r="K16" s="77"/>
      <c r="L16" s="77"/>
      <c r="M16" s="22"/>
      <c r="O16" s="5" t="s">
        <v>52</v>
      </c>
      <c r="P16" s="108" t="s">
        <v>107</v>
      </c>
    </row>
    <row r="17" spans="1:16" ht="18" customHeight="1">
      <c r="A17" s="129">
        <v>5</v>
      </c>
      <c r="B17" s="128"/>
      <c r="C17" s="18"/>
      <c r="D17" s="18"/>
      <c r="E17" s="111"/>
      <c r="F17" s="111"/>
      <c r="G17" s="33" t="str">
        <f t="shared" si="1"/>
        <v xml:space="preserve"> </v>
      </c>
      <c r="H17" s="17"/>
      <c r="I17" s="51" t="str">
        <f t="shared" si="0"/>
        <v>　</v>
      </c>
      <c r="J17" s="97"/>
      <c r="K17" s="77"/>
      <c r="L17" s="77"/>
      <c r="M17" s="22"/>
      <c r="O17" s="5" t="s">
        <v>53</v>
      </c>
      <c r="P17" s="108" t="s">
        <v>108</v>
      </c>
    </row>
    <row r="18" spans="1:16" ht="18" customHeight="1">
      <c r="A18" s="129"/>
      <c r="B18" s="127"/>
      <c r="C18" s="18"/>
      <c r="D18" s="18"/>
      <c r="E18" s="111"/>
      <c r="F18" s="111"/>
      <c r="G18" s="33" t="str">
        <f t="shared" si="1"/>
        <v xml:space="preserve"> </v>
      </c>
      <c r="H18" s="17"/>
      <c r="I18" s="51" t="str">
        <f t="shared" si="0"/>
        <v>　</v>
      </c>
      <c r="J18" s="97"/>
      <c r="K18" s="77"/>
      <c r="L18" s="77"/>
      <c r="M18" s="22"/>
      <c r="O18" s="5" t="s">
        <v>54</v>
      </c>
      <c r="P18" s="108" t="s">
        <v>109</v>
      </c>
    </row>
    <row r="19" spans="1:16" ht="18" customHeight="1">
      <c r="A19" s="129">
        <v>6</v>
      </c>
      <c r="B19" s="128"/>
      <c r="C19" s="18"/>
      <c r="D19" s="18"/>
      <c r="E19" s="111"/>
      <c r="F19" s="111"/>
      <c r="G19" s="33" t="str">
        <f t="shared" si="1"/>
        <v xml:space="preserve"> </v>
      </c>
      <c r="H19" s="17"/>
      <c r="I19" s="51" t="str">
        <f t="shared" si="0"/>
        <v>　</v>
      </c>
      <c r="J19" s="97"/>
      <c r="K19" s="77"/>
      <c r="L19" s="77"/>
      <c r="M19" s="22"/>
      <c r="O19" s="5" t="s">
        <v>81</v>
      </c>
      <c r="P19" s="108" t="s">
        <v>110</v>
      </c>
    </row>
    <row r="20" spans="1:16" ht="18" customHeight="1">
      <c r="A20" s="129"/>
      <c r="B20" s="127"/>
      <c r="C20" s="18"/>
      <c r="D20" s="18"/>
      <c r="E20" s="111"/>
      <c r="F20" s="111"/>
      <c r="G20" s="33" t="str">
        <f t="shared" si="1"/>
        <v xml:space="preserve"> </v>
      </c>
      <c r="H20" s="17"/>
      <c r="I20" s="51" t="str">
        <f t="shared" si="0"/>
        <v>　</v>
      </c>
      <c r="J20" s="97"/>
      <c r="K20" s="77"/>
      <c r="L20" s="77"/>
      <c r="M20" s="22"/>
      <c r="O20" s="5" t="s">
        <v>87</v>
      </c>
      <c r="P20" s="108" t="s">
        <v>111</v>
      </c>
    </row>
    <row r="21" spans="1:16" ht="18" customHeight="1">
      <c r="A21" s="129">
        <v>7</v>
      </c>
      <c r="B21" s="128"/>
      <c r="C21" s="18"/>
      <c r="D21" s="18"/>
      <c r="E21" s="111"/>
      <c r="F21" s="111"/>
      <c r="G21" s="33" t="str">
        <f t="shared" si="1"/>
        <v xml:space="preserve"> </v>
      </c>
      <c r="H21" s="17"/>
      <c r="I21" s="51" t="str">
        <f t="shared" si="0"/>
        <v>　</v>
      </c>
      <c r="J21" s="97"/>
      <c r="K21" s="77"/>
      <c r="L21" s="77"/>
      <c r="M21" s="22"/>
      <c r="O21" s="5" t="s">
        <v>55</v>
      </c>
      <c r="P21" s="108" t="s">
        <v>112</v>
      </c>
    </row>
    <row r="22" spans="1:16" ht="18" customHeight="1">
      <c r="A22" s="129"/>
      <c r="B22" s="127"/>
      <c r="C22" s="18"/>
      <c r="D22" s="18"/>
      <c r="E22" s="111"/>
      <c r="F22" s="111"/>
      <c r="G22" s="33" t="str">
        <f t="shared" si="1"/>
        <v xml:space="preserve"> </v>
      </c>
      <c r="H22" s="17"/>
      <c r="I22" s="51" t="str">
        <f t="shared" si="0"/>
        <v>　</v>
      </c>
      <c r="J22" s="97"/>
      <c r="K22" s="77"/>
      <c r="L22" s="77"/>
      <c r="M22" s="22"/>
      <c r="O22" s="5" t="s">
        <v>56</v>
      </c>
      <c r="P22" s="108" t="s">
        <v>113</v>
      </c>
    </row>
    <row r="23" spans="1:16" ht="18" customHeight="1">
      <c r="A23" s="129">
        <v>8</v>
      </c>
      <c r="B23" s="128"/>
      <c r="C23" s="18"/>
      <c r="D23" s="18"/>
      <c r="E23" s="111"/>
      <c r="F23" s="111"/>
      <c r="G23" s="33" t="str">
        <f t="shared" si="1"/>
        <v xml:space="preserve"> </v>
      </c>
      <c r="H23" s="17"/>
      <c r="I23" s="51" t="str">
        <f t="shared" si="0"/>
        <v>　</v>
      </c>
      <c r="J23" s="97"/>
      <c r="K23" s="77"/>
      <c r="L23" s="77"/>
      <c r="M23" s="22"/>
      <c r="O23" s="5" t="s">
        <v>57</v>
      </c>
      <c r="P23" s="108" t="s">
        <v>114</v>
      </c>
    </row>
    <row r="24" spans="1:16" s="12" customFormat="1" ht="18" customHeight="1">
      <c r="A24" s="129"/>
      <c r="B24" s="127"/>
      <c r="C24" s="18"/>
      <c r="D24" s="18"/>
      <c r="E24" s="111"/>
      <c r="F24" s="111"/>
      <c r="G24" s="33" t="str">
        <f t="shared" si="1"/>
        <v xml:space="preserve"> </v>
      </c>
      <c r="H24" s="17"/>
      <c r="I24" s="51" t="str">
        <f t="shared" si="0"/>
        <v>　</v>
      </c>
      <c r="J24" s="97"/>
      <c r="K24" s="77"/>
      <c r="L24" s="77"/>
      <c r="M24" s="22"/>
      <c r="N24" s="5"/>
      <c r="O24" s="5" t="s">
        <v>58</v>
      </c>
      <c r="P24" s="108" t="s">
        <v>115</v>
      </c>
    </row>
    <row r="25" spans="1:16" ht="18" customHeight="1">
      <c r="A25" s="129">
        <v>9</v>
      </c>
      <c r="B25" s="128"/>
      <c r="C25" s="18"/>
      <c r="D25" s="18"/>
      <c r="E25" s="111"/>
      <c r="F25" s="111"/>
      <c r="G25" s="33" t="str">
        <f t="shared" si="1"/>
        <v xml:space="preserve"> </v>
      </c>
      <c r="H25" s="17"/>
      <c r="I25" s="51" t="str">
        <f t="shared" si="0"/>
        <v>　</v>
      </c>
      <c r="J25" s="97"/>
      <c r="K25" s="77"/>
      <c r="L25" s="77"/>
      <c r="M25" s="22"/>
      <c r="O25" s="5" t="s">
        <v>59</v>
      </c>
      <c r="P25" s="108" t="s">
        <v>116</v>
      </c>
    </row>
    <row r="26" spans="1:16" ht="18" customHeight="1">
      <c r="A26" s="129"/>
      <c r="B26" s="127"/>
      <c r="C26" s="18"/>
      <c r="D26" s="18"/>
      <c r="E26" s="111"/>
      <c r="F26" s="111"/>
      <c r="G26" s="33" t="str">
        <f t="shared" si="1"/>
        <v xml:space="preserve"> </v>
      </c>
      <c r="H26" s="17"/>
      <c r="I26" s="51" t="str">
        <f t="shared" si="0"/>
        <v>　</v>
      </c>
      <c r="J26" s="97"/>
      <c r="K26" s="77"/>
      <c r="L26" s="77"/>
      <c r="M26" s="22"/>
      <c r="O26" s="5" t="s">
        <v>60</v>
      </c>
      <c r="P26" s="108" t="s">
        <v>117</v>
      </c>
    </row>
    <row r="27" spans="1:16" ht="18" customHeight="1">
      <c r="A27" s="129">
        <v>10</v>
      </c>
      <c r="B27" s="128"/>
      <c r="C27" s="18"/>
      <c r="D27" s="18"/>
      <c r="E27" s="111"/>
      <c r="F27" s="111"/>
      <c r="G27" s="33" t="str">
        <f t="shared" si="1"/>
        <v xml:space="preserve"> </v>
      </c>
      <c r="H27" s="17"/>
      <c r="I27" s="51" t="str">
        <f t="shared" si="0"/>
        <v>　</v>
      </c>
      <c r="J27" s="97"/>
      <c r="K27" s="77"/>
      <c r="L27" s="77"/>
      <c r="M27" s="22"/>
      <c r="O27" s="5" t="s">
        <v>77</v>
      </c>
      <c r="P27" s="108" t="s">
        <v>118</v>
      </c>
    </row>
    <row r="28" spans="1:16" ht="18" customHeight="1" thickBot="1">
      <c r="A28" s="130"/>
      <c r="B28" s="131"/>
      <c r="C28" s="30"/>
      <c r="D28" s="30"/>
      <c r="E28" s="112"/>
      <c r="F28" s="112"/>
      <c r="G28" s="34" t="str">
        <f>IF(C28=""," ",(3000))</f>
        <v xml:space="preserve"> </v>
      </c>
      <c r="H28" s="29"/>
      <c r="I28" s="52" t="str">
        <f t="shared" si="0"/>
        <v>　</v>
      </c>
      <c r="J28" s="98"/>
      <c r="K28" s="77"/>
      <c r="L28" s="77"/>
      <c r="M28" s="22"/>
      <c r="O28" s="5" t="s">
        <v>78</v>
      </c>
      <c r="P28" s="108" t="s">
        <v>119</v>
      </c>
    </row>
    <row r="29" spans="1:16" ht="18" customHeight="1" thickBot="1">
      <c r="A29" s="8"/>
      <c r="B29" s="19"/>
      <c r="C29" s="20"/>
      <c r="D29" s="20"/>
      <c r="E29" s="20"/>
      <c r="F29" s="42">
        <f>SUM(G9:G28)</f>
        <v>0</v>
      </c>
      <c r="G29" s="16">
        <f>COUNTIF(H9:H28,"ふるさと")</f>
        <v>0</v>
      </c>
      <c r="H29" s="21"/>
      <c r="I29" s="22"/>
      <c r="J29" s="22"/>
      <c r="K29" s="22"/>
      <c r="L29" s="32"/>
      <c r="M29" s="32"/>
      <c r="O29" s="5" t="s">
        <v>79</v>
      </c>
      <c r="P29" s="108" t="s">
        <v>120</v>
      </c>
    </row>
    <row r="30" spans="1:16" ht="15" customHeight="1">
      <c r="B30" s="55" t="s">
        <v>86</v>
      </c>
      <c r="C30" s="56">
        <f>COUNTIF($B$8:$B$28,"MD")</f>
        <v>0</v>
      </c>
      <c r="D30" s="55" t="s">
        <v>52</v>
      </c>
      <c r="E30" s="56">
        <f>COUNTIF($B$8:$B$28,"65MD")</f>
        <v>0</v>
      </c>
      <c r="F30" s="55" t="s">
        <v>57</v>
      </c>
      <c r="G30" s="56">
        <f>COUNTIF($B$8:$B$28,"45WD")</f>
        <v>0</v>
      </c>
      <c r="H30" s="55" t="s">
        <v>80</v>
      </c>
      <c r="I30" s="56">
        <f>COUNTIF($B$8:$B$28,"80WD")</f>
        <v>0</v>
      </c>
      <c r="J30" s="55" t="s">
        <v>152</v>
      </c>
      <c r="K30" s="56">
        <f>COUNTIF($B$8:$B$28,"120XD")</f>
        <v>0</v>
      </c>
      <c r="L30" s="67" t="s">
        <v>40</v>
      </c>
      <c r="M30" s="68">
        <f>COUNTIF(B9:B28,"*MD*")</f>
        <v>0</v>
      </c>
      <c r="O30" s="5" t="s">
        <v>80</v>
      </c>
      <c r="P30" s="108" t="s">
        <v>121</v>
      </c>
    </row>
    <row r="31" spans="1:16" ht="15" customHeight="1">
      <c r="B31" s="57" t="s">
        <v>46</v>
      </c>
      <c r="C31" s="58">
        <f>COUNTIF($B$8:$B$28,"35MD")</f>
        <v>0</v>
      </c>
      <c r="D31" s="57" t="s">
        <v>53</v>
      </c>
      <c r="E31" s="58">
        <f>COUNTIF($B$8:$B$28,"70MD")</f>
        <v>0</v>
      </c>
      <c r="F31" s="57" t="s">
        <v>58</v>
      </c>
      <c r="G31" s="58">
        <f>COUNTIF($B$8:$B$28,"50WD")</f>
        <v>0</v>
      </c>
      <c r="H31" s="57" t="s">
        <v>146</v>
      </c>
      <c r="I31" s="58">
        <f>COUNTIF($B$8:$B$28,"XD")</f>
        <v>0</v>
      </c>
      <c r="J31" s="57" t="s">
        <v>153</v>
      </c>
      <c r="K31" s="58">
        <f>COUNTIF($B$8:$B$28,"130XD")</f>
        <v>0</v>
      </c>
      <c r="L31" s="71" t="s">
        <v>41</v>
      </c>
      <c r="M31" s="106">
        <f>COUNTIF(B9:B28,"*WD*")</f>
        <v>0</v>
      </c>
      <c r="O31" s="5" t="s">
        <v>146</v>
      </c>
      <c r="P31" s="108" t="s">
        <v>122</v>
      </c>
    </row>
    <row r="32" spans="1:16" ht="15" customHeight="1" thickBot="1">
      <c r="B32" s="57" t="s">
        <v>47</v>
      </c>
      <c r="C32" s="58">
        <f>COUNTIF($B$8:$B$28,"40MD")</f>
        <v>0</v>
      </c>
      <c r="D32" s="57" t="s">
        <v>54</v>
      </c>
      <c r="E32" s="58">
        <f>COUNTIF($B$8:$B$28,"75MD")</f>
        <v>0</v>
      </c>
      <c r="F32" s="57" t="s">
        <v>59</v>
      </c>
      <c r="G32" s="58">
        <f>COUNTIF($B$8:$B$28,"55WD")</f>
        <v>0</v>
      </c>
      <c r="H32" s="57" t="s">
        <v>61</v>
      </c>
      <c r="I32" s="58">
        <f>COUNTIF($B$8:$B$28,"70XD")</f>
        <v>0</v>
      </c>
      <c r="J32" s="57" t="s">
        <v>154</v>
      </c>
      <c r="K32" s="58">
        <f>COUNTIF($B$8:$B$28,"140XD")</f>
        <v>0</v>
      </c>
      <c r="L32" s="69" t="s">
        <v>42</v>
      </c>
      <c r="M32" s="70">
        <f>SUM(I31:I36)+SUM(K30:K34)</f>
        <v>0</v>
      </c>
      <c r="O32" s="5" t="s">
        <v>61</v>
      </c>
      <c r="P32" s="108" t="s">
        <v>123</v>
      </c>
    </row>
    <row r="33" spans="2:16" ht="15" customHeight="1">
      <c r="B33" s="57" t="s">
        <v>48</v>
      </c>
      <c r="C33" s="58">
        <f>COUNTIF($B$8:$B$28,"45MD")</f>
        <v>0</v>
      </c>
      <c r="D33" s="57" t="s">
        <v>81</v>
      </c>
      <c r="E33" s="58">
        <f>COUNTIF($B$8:$B$28,"80MD")</f>
        <v>0</v>
      </c>
      <c r="F33" s="57" t="s">
        <v>60</v>
      </c>
      <c r="G33" s="58">
        <f>COUNTIF($B$8:$B$28,"60WD")</f>
        <v>0</v>
      </c>
      <c r="H33" s="57" t="s">
        <v>62</v>
      </c>
      <c r="I33" s="58">
        <f>COUNTIF($B$8:$B$28,"80XD")</f>
        <v>0</v>
      </c>
      <c r="J33" s="158"/>
      <c r="K33" s="159"/>
      <c r="L33" s="72"/>
      <c r="M33" s="72"/>
      <c r="O33" s="5" t="s">
        <v>62</v>
      </c>
      <c r="P33" s="108" t="s">
        <v>124</v>
      </c>
    </row>
    <row r="34" spans="2:16" ht="15" customHeight="1" thickBot="1">
      <c r="B34" s="57" t="s">
        <v>49</v>
      </c>
      <c r="C34" s="58">
        <f>COUNTIF($B$8:$B$28,"50MD")</f>
        <v>0</v>
      </c>
      <c r="D34" s="57" t="s">
        <v>87</v>
      </c>
      <c r="E34" s="58">
        <f>COUNTIF($B$8:$B$28,"WD")</f>
        <v>0</v>
      </c>
      <c r="F34" s="57" t="s">
        <v>77</v>
      </c>
      <c r="G34" s="58">
        <f>COUNTIF($B$8:$B$28,"65WD")</f>
        <v>0</v>
      </c>
      <c r="H34" s="57" t="s">
        <v>149</v>
      </c>
      <c r="I34" s="58">
        <f>COUNTIF($B$8:$B$28,"90XD")</f>
        <v>0</v>
      </c>
      <c r="J34" s="162"/>
      <c r="K34" s="163"/>
      <c r="L34" s="8"/>
      <c r="M34" s="8"/>
      <c r="O34" s="5" t="s">
        <v>149</v>
      </c>
      <c r="P34" s="108" t="s">
        <v>125</v>
      </c>
    </row>
    <row r="35" spans="2:16" ht="15" customHeight="1" thickBot="1">
      <c r="B35" s="63" t="s">
        <v>50</v>
      </c>
      <c r="C35" s="58">
        <f>COUNTIF($B$8:$B$28,"55MD")</f>
        <v>0</v>
      </c>
      <c r="D35" s="63" t="s">
        <v>55</v>
      </c>
      <c r="E35" s="58">
        <f>COUNTIF($B$8:$B$28,"35WD")</f>
        <v>0</v>
      </c>
      <c r="F35" s="57" t="s">
        <v>78</v>
      </c>
      <c r="G35" s="58">
        <f>COUNTIF($B$8:$B$28,"70WD")</f>
        <v>0</v>
      </c>
      <c r="H35" s="63" t="s">
        <v>150</v>
      </c>
      <c r="I35" s="58">
        <f>COUNTIF($B$8:$B$28,"100XD")</f>
        <v>0</v>
      </c>
      <c r="J35" s="8"/>
      <c r="K35" s="8"/>
      <c r="L35" s="8"/>
      <c r="M35" s="8"/>
      <c r="O35" s="5" t="s">
        <v>150</v>
      </c>
      <c r="P35" s="108" t="s">
        <v>126</v>
      </c>
    </row>
    <row r="36" spans="2:16" ht="15" customHeight="1" thickBot="1">
      <c r="B36" s="59" t="s">
        <v>51</v>
      </c>
      <c r="C36" s="60">
        <f>COUNTIF($B$8:$B$28,"60MD")</f>
        <v>0</v>
      </c>
      <c r="D36" s="59" t="s">
        <v>56</v>
      </c>
      <c r="E36" s="60">
        <f>COUNTIF($B$8:$B$28,"40WD")</f>
        <v>0</v>
      </c>
      <c r="F36" s="59" t="s">
        <v>79</v>
      </c>
      <c r="G36" s="60">
        <f>COUNTIF($B$8:$B$28,"75WD")</f>
        <v>0</v>
      </c>
      <c r="H36" s="59" t="s">
        <v>151</v>
      </c>
      <c r="I36" s="60">
        <f>COUNTIF($B$8:$B$28,"110XD")</f>
        <v>0</v>
      </c>
      <c r="J36" s="82" t="s">
        <v>36</v>
      </c>
      <c r="K36" s="83">
        <f>SUM(C30:C36)+SUM(E30:E36)+SUM(G30:G36)+SUM(I30:I36)+SUM(K30:K34)</f>
        <v>0</v>
      </c>
      <c r="L36" s="8"/>
      <c r="M36" s="8"/>
      <c r="O36" s="5" t="s">
        <v>151</v>
      </c>
      <c r="P36" s="108" t="s">
        <v>127</v>
      </c>
    </row>
    <row r="37" spans="2:16" ht="15" customHeight="1">
      <c r="B37" s="64"/>
      <c r="C37" s="64"/>
      <c r="O37" s="5" t="s">
        <v>152</v>
      </c>
      <c r="P37" s="108" t="s">
        <v>128</v>
      </c>
    </row>
    <row r="38" spans="2:16" ht="15" customHeight="1">
      <c r="B38" s="8"/>
      <c r="C38" s="8"/>
      <c r="O38" s="5" t="s">
        <v>153</v>
      </c>
      <c r="P38" s="108" t="s">
        <v>129</v>
      </c>
    </row>
    <row r="39" spans="2:16" ht="15" customHeight="1">
      <c r="B39" s="8"/>
      <c r="C39" s="8"/>
      <c r="O39" s="5" t="s">
        <v>154</v>
      </c>
      <c r="P39" s="108" t="s">
        <v>130</v>
      </c>
    </row>
    <row r="40" spans="2:16" ht="15" customHeight="1">
      <c r="B40" s="8"/>
      <c r="C40" s="8"/>
      <c r="P40" s="108" t="s">
        <v>131</v>
      </c>
    </row>
    <row r="41" spans="2:16" ht="15" customHeight="1">
      <c r="B41" s="8"/>
      <c r="C41" s="8"/>
      <c r="P41" s="108" t="s">
        <v>132</v>
      </c>
    </row>
    <row r="42" spans="2:16" ht="15" customHeight="1">
      <c r="B42" s="8"/>
      <c r="C42" s="8"/>
      <c r="P42" s="108" t="s">
        <v>133</v>
      </c>
    </row>
    <row r="43" spans="2:16" ht="15" customHeight="1">
      <c r="B43" s="8"/>
      <c r="C43" s="8"/>
      <c r="P43" s="108" t="s">
        <v>134</v>
      </c>
    </row>
    <row r="44" spans="2:16" ht="15" customHeight="1">
      <c r="B44" s="8"/>
      <c r="C44" s="8"/>
      <c r="P44" s="108" t="s">
        <v>135</v>
      </c>
    </row>
    <row r="45" spans="2:16" ht="15" customHeight="1">
      <c r="B45" s="8"/>
      <c r="C45" s="8"/>
      <c r="P45" s="108" t="s">
        <v>136</v>
      </c>
    </row>
    <row r="46" spans="2:16" ht="15" customHeight="1">
      <c r="B46" s="8"/>
      <c r="C46" s="8"/>
      <c r="P46" s="108" t="s">
        <v>137</v>
      </c>
    </row>
    <row r="47" spans="2:16" ht="15" customHeight="1">
      <c r="B47" s="8"/>
      <c r="C47" s="8"/>
      <c r="P47" s="108" t="s">
        <v>138</v>
      </c>
    </row>
    <row r="48" spans="2:16" ht="15" customHeight="1">
      <c r="B48" s="8"/>
      <c r="C48" s="8"/>
      <c r="P48" s="108" t="s">
        <v>139</v>
      </c>
    </row>
    <row r="49" spans="2:16" ht="15" customHeight="1">
      <c r="B49" s="8"/>
      <c r="C49" s="8"/>
      <c r="P49" s="108" t="s">
        <v>140</v>
      </c>
    </row>
    <row r="50" spans="2:16" ht="15" customHeight="1">
      <c r="B50" s="8"/>
      <c r="C50" s="8"/>
      <c r="P50" s="108" t="s">
        <v>141</v>
      </c>
    </row>
    <row r="51" spans="2:16" ht="15" customHeight="1">
      <c r="B51" s="8"/>
      <c r="C51" s="8"/>
      <c r="P51" s="108" t="s">
        <v>142</v>
      </c>
    </row>
    <row r="52" spans="2:16" ht="15" customHeight="1">
      <c r="B52" s="8"/>
      <c r="C52" s="8"/>
      <c r="P52" s="108" t="s">
        <v>143</v>
      </c>
    </row>
    <row r="53" spans="2:16" ht="15" customHeight="1">
      <c r="B53" s="8"/>
      <c r="C53" s="8"/>
      <c r="P53" s="108" t="s">
        <v>144</v>
      </c>
    </row>
    <row r="54" spans="2:16" ht="15" customHeight="1">
      <c r="B54" s="8"/>
      <c r="C54" s="8"/>
      <c r="P54" s="5" t="s">
        <v>145</v>
      </c>
    </row>
    <row r="55" spans="2:16" ht="15" customHeight="1">
      <c r="B55" s="8"/>
      <c r="C55" s="8"/>
    </row>
    <row r="56" spans="2:16" ht="15" customHeight="1">
      <c r="B56" s="8"/>
      <c r="C56" s="8"/>
    </row>
    <row r="57" spans="2:16" ht="15" customHeight="1">
      <c r="B57" s="8"/>
      <c r="C57" s="8"/>
    </row>
    <row r="58" spans="2:16" ht="15" customHeight="1">
      <c r="B58" s="8"/>
      <c r="C58" s="8"/>
    </row>
    <row r="59" spans="2:16" ht="15" customHeight="1">
      <c r="B59" s="8"/>
      <c r="C59" s="8"/>
    </row>
    <row r="60" spans="2:16" ht="15" customHeight="1">
      <c r="C60" s="54"/>
    </row>
    <row r="61" spans="2:16" ht="15" customHeight="1"/>
    <row r="62" spans="2:16" ht="15" customHeight="1"/>
    <row r="63" spans="2:16" ht="15" customHeight="1"/>
    <row r="64" spans="2:16" ht="15" customHeight="1"/>
    <row r="65" ht="15" customHeight="1"/>
    <row r="66" ht="15" customHeight="1"/>
    <row r="67" ht="15" customHeight="1"/>
    <row r="68" ht="18.75" customHeight="1"/>
    <row r="69" ht="18.75" customHeight="1"/>
    <row r="70" ht="18.75" customHeight="1"/>
    <row r="71" ht="18.75" customHeight="1"/>
    <row r="72" ht="18.75" customHeight="1"/>
  </sheetData>
  <protectedRanges>
    <protectedRange sqref="B9:B28" name="範囲1"/>
  </protectedRanges>
  <mergeCells count="51">
    <mergeCell ref="P6:T7"/>
    <mergeCell ref="A1:J1"/>
    <mergeCell ref="A19:A20"/>
    <mergeCell ref="A15:A16"/>
    <mergeCell ref="A17:A18"/>
    <mergeCell ref="B13:B14"/>
    <mergeCell ref="B15:B16"/>
    <mergeCell ref="B17:B18"/>
    <mergeCell ref="A7:A8"/>
    <mergeCell ref="E2:G2"/>
    <mergeCell ref="E3:G3"/>
    <mergeCell ref="A11:A12"/>
    <mergeCell ref="A13:A14"/>
    <mergeCell ref="A9:A10"/>
    <mergeCell ref="B19:B20"/>
    <mergeCell ref="B7:B8"/>
    <mergeCell ref="A27:A28"/>
    <mergeCell ref="A25:A26"/>
    <mergeCell ref="B25:B26"/>
    <mergeCell ref="A21:A22"/>
    <mergeCell ref="B27:B28"/>
    <mergeCell ref="A23:A24"/>
    <mergeCell ref="B23:B24"/>
    <mergeCell ref="B21:B22"/>
    <mergeCell ref="B9:B10"/>
    <mergeCell ref="B11:B12"/>
    <mergeCell ref="E12:F12"/>
    <mergeCell ref="E13:F13"/>
    <mergeCell ref="E14:F14"/>
    <mergeCell ref="E15:F15"/>
    <mergeCell ref="E6:F6"/>
    <mergeCell ref="E7:F7"/>
    <mergeCell ref="E8:F8"/>
    <mergeCell ref="E9:F9"/>
    <mergeCell ref="E10:F10"/>
    <mergeCell ref="E26:F26"/>
    <mergeCell ref="E27:F27"/>
    <mergeCell ref="E28:F28"/>
    <mergeCell ref="I2:K2"/>
    <mergeCell ref="I3:K3"/>
    <mergeCell ref="E21:F21"/>
    <mergeCell ref="E22:F22"/>
    <mergeCell ref="E23:F23"/>
    <mergeCell ref="E24:F24"/>
    <mergeCell ref="E25:F25"/>
    <mergeCell ref="E16:F16"/>
    <mergeCell ref="E17:F17"/>
    <mergeCell ref="E18:F18"/>
    <mergeCell ref="E19:F19"/>
    <mergeCell ref="E20:F20"/>
    <mergeCell ref="E11:F11"/>
  </mergeCells>
  <phoneticPr fontId="1"/>
  <conditionalFormatting sqref="B9:B28">
    <cfRule type="cellIs" dxfId="12" priority="7" operator="equal">
      <formula>"*MD*"</formula>
    </cfRule>
  </conditionalFormatting>
  <conditionalFormatting sqref="C30:C36">
    <cfRule type="cellIs" dxfId="11" priority="5" operator="greaterThan">
      <formula>0</formula>
    </cfRule>
  </conditionalFormatting>
  <conditionalFormatting sqref="E30:E36">
    <cfRule type="cellIs" dxfId="10" priority="4" operator="greaterThan">
      <formula>0</formula>
    </cfRule>
  </conditionalFormatting>
  <conditionalFormatting sqref="G30:G36">
    <cfRule type="cellIs" dxfId="9" priority="3" operator="greaterThan">
      <formula>0</formula>
    </cfRule>
  </conditionalFormatting>
  <conditionalFormatting sqref="H9:H28">
    <cfRule type="containsText" dxfId="8" priority="9" operator="containsText" text="ふるさと">
      <formula>NOT(ISERROR(SEARCH("ふるさと",H9)))</formula>
    </cfRule>
  </conditionalFormatting>
  <conditionalFormatting sqref="I30:I36">
    <cfRule type="cellIs" dxfId="7" priority="2" operator="greaterThan">
      <formula>0</formula>
    </cfRule>
  </conditionalFormatting>
  <conditionalFormatting sqref="K30:K35">
    <cfRule type="cellIs" dxfId="6" priority="1" operator="greaterThan">
      <formula>0</formula>
    </cfRule>
  </conditionalFormatting>
  <conditionalFormatting sqref="M9:M28">
    <cfRule type="containsText" dxfId="5" priority="8" operator="containsText" text="未">
      <formula>NOT(ISERROR(SEARCH("未",M9)))</formula>
    </cfRule>
  </conditionalFormatting>
  <dataValidations xWindow="256" yWindow="680" count="11">
    <dataValidation type="list" allowBlank="1" showInputMessage="1" showErrorMessage="1" promptTitle="県登録" prompt="県登録の_x000a_" sqref="M8" xr:uid="{95E37B75-2B22-46FB-9430-7A0CB1B3B5AA}">
      <formula1>$N$21:$N$22</formula1>
    </dataValidation>
    <dataValidation type="list" allowBlank="1" showInputMessage="1" showErrorMessage="1" promptTitle="県登録" prompt="県登録の_x000a_確認です_x000a_" sqref="M7" xr:uid="{1024F6CA-0ED9-486E-84AA-C0A7097C67D9}">
      <formula1>$N$21:$N$22</formula1>
    </dataValidation>
    <dataValidation allowBlank="1" showInputMessage="1" showErrorMessage="1" promptTitle="種別" sqref="G7:G8" xr:uid="{561FC99B-E314-4503-A746-6D0A96CC66EE}"/>
    <dataValidation allowBlank="1" showErrorMessage="1" promptTitle="種別" prompt="参加費金額_x000a_を入力してください。" sqref="G9:G28" xr:uid="{BB87B225-2FEC-4EC4-B0A0-720E33D9F0BB}"/>
    <dataValidation allowBlank="1" showErrorMessage="1" sqref="F29" xr:uid="{E7818039-BB0F-4002-BD01-BC706F72A9EB}"/>
    <dataValidation type="list" allowBlank="1" showInputMessage="1" showErrorMessage="1" sqref="M10:M28" xr:uid="{7A36CE61-8CFB-488E-993C-52657D0B0FAE}">
      <formula1>$N$21:$N$22</formula1>
    </dataValidation>
    <dataValidation type="list" allowBlank="1" showInputMessage="1" showErrorMessage="1" prompt="▼をクリックして選択して下さい" sqref="M9" xr:uid="{EC6ED683-7208-4E66-8F8B-9C78D1A8ABB7}">
      <formula1>$N$21:$N$22</formula1>
    </dataValidation>
    <dataValidation type="list" allowBlank="1" showInputMessage="1" showErrorMessage="1" promptTitle="種別" prompt="年齢区分を入力してください。" sqref="B29" xr:uid="{E9E4AE8D-E9BB-4C79-981D-0454B072634D}">
      <formula1>$O$9:$O$18</formula1>
    </dataValidation>
    <dataValidation type="list" allowBlank="1" showInputMessage="1" showErrorMessage="1" promptTitle="種別" sqref="B7:B8" xr:uid="{05B1C00E-03BB-4254-A7AE-4297E959A2C8}">
      <formula1>$O$9:$O$18</formula1>
    </dataValidation>
    <dataValidation type="list" allowBlank="1" showInputMessage="1" showErrorMessage="1" sqref="B9:B28" xr:uid="{0AA24B5B-F80A-473C-8BE0-315D26888C8B}">
      <formula1>$O$9:$O$41</formula1>
    </dataValidation>
    <dataValidation type="list" allowBlank="1" showInputMessage="1" showErrorMessage="1" sqref="H9:H28" xr:uid="{1264E300-E045-45FA-A1A0-BD131A8889DA}">
      <formula1>$P$8:$P$54</formula1>
    </dataValidation>
  </dataValidations>
  <printOptions horizontalCentered="1"/>
  <pageMargins left="0.23622047244094491" right="0.23622047244094491" top="0.15748031496062992" bottom="0.15748031496062992" header="0.11811023622047245" footer="0.31496062992125984"/>
  <pageSetup paperSize="9" scale="85" fitToWidth="0" orientation="landscape" r:id="rId1"/>
  <ignoredErrors>
    <ignoredError sqref="E31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0F2256-F89B-45D9-9205-FFD24091C30F}">
  <sheetPr codeName="Sheet2"/>
  <dimension ref="A1:S67"/>
  <sheetViews>
    <sheetView view="pageBreakPreview" topLeftCell="A7" zoomScale="90" zoomScaleNormal="84" zoomScaleSheetLayoutView="90" workbookViewId="0">
      <selection activeCell="B22" sqref="B22"/>
    </sheetView>
  </sheetViews>
  <sheetFormatPr defaultRowHeight="18"/>
  <cols>
    <col min="1" max="1" width="4.5" customWidth="1"/>
    <col min="2" max="2" width="10.5" customWidth="1"/>
    <col min="3" max="3" width="10.9140625" customWidth="1"/>
    <col min="4" max="4" width="15.4140625" customWidth="1"/>
    <col min="5" max="5" width="11" customWidth="1"/>
    <col min="6" max="6" width="9.83203125" customWidth="1"/>
    <col min="7" max="7" width="10.08203125" customWidth="1"/>
    <col min="8" max="8" width="9.83203125" customWidth="1"/>
    <col min="9" max="9" width="12.75" customWidth="1"/>
    <col min="10" max="10" width="16.6640625" customWidth="1"/>
    <col min="11" max="12" width="10.1640625" customWidth="1"/>
    <col min="13" max="15" width="10.1640625" hidden="1" customWidth="1"/>
    <col min="16" max="16" width="10.1640625" customWidth="1"/>
  </cols>
  <sheetData>
    <row r="1" spans="1:19" ht="22.5">
      <c r="A1" s="133" t="str">
        <f>①ダブルス!A1</f>
        <v>　令和8年度　第4回ＫＩＺＵＮＡカップバドミントン大会　申し込み書</v>
      </c>
      <c r="B1" s="133"/>
      <c r="C1" s="133"/>
      <c r="D1" s="133"/>
      <c r="E1" s="133"/>
      <c r="F1" s="133"/>
      <c r="G1" s="133"/>
      <c r="H1" s="133"/>
      <c r="I1" s="133"/>
      <c r="J1" s="133"/>
      <c r="K1" s="40"/>
    </row>
    <row r="2" spans="1:19">
      <c r="A2" s="2"/>
      <c r="B2" s="2"/>
      <c r="C2" s="2"/>
      <c r="D2" s="3" t="s">
        <v>89</v>
      </c>
      <c r="E2" s="139">
        <f>①ダブルス!E2</f>
        <v>0</v>
      </c>
      <c r="F2" s="140"/>
      <c r="G2" s="141"/>
      <c r="H2" s="3" t="s">
        <v>12</v>
      </c>
      <c r="I2" s="139">
        <f>①ダブルス!I2</f>
        <v>0</v>
      </c>
      <c r="J2" s="140"/>
      <c r="K2" s="141"/>
      <c r="L2" s="104"/>
    </row>
    <row r="3" spans="1:19">
      <c r="D3" s="3" t="s">
        <v>11</v>
      </c>
      <c r="E3" s="139">
        <f>①ダブルス!E3</f>
        <v>0</v>
      </c>
      <c r="F3" s="140"/>
      <c r="G3" s="141"/>
      <c r="H3" s="3" t="s">
        <v>13</v>
      </c>
      <c r="I3" s="139">
        <f>①ダブルス!I3</f>
        <v>0</v>
      </c>
      <c r="J3" s="140"/>
      <c r="K3" s="141"/>
      <c r="L3" s="104"/>
    </row>
    <row r="5" spans="1:19" ht="18.5" thickBot="1">
      <c r="A5" s="87" t="s">
        <v>91</v>
      </c>
      <c r="B5" s="87"/>
      <c r="C5" s="87"/>
      <c r="D5" s="87"/>
      <c r="E5" s="87"/>
      <c r="F5" s="87"/>
      <c r="G5" s="87"/>
      <c r="H5" s="87"/>
      <c r="I5" s="87"/>
      <c r="J5" s="88"/>
      <c r="K5" s="89"/>
      <c r="L5" s="89"/>
      <c r="O5" s="132"/>
      <c r="P5" s="132"/>
      <c r="Q5" s="132"/>
      <c r="R5" s="132"/>
      <c r="S5" s="132"/>
    </row>
    <row r="6" spans="1:19" ht="30">
      <c r="A6" s="110" t="s">
        <v>0</v>
      </c>
      <c r="B6" s="167" t="s">
        <v>43</v>
      </c>
      <c r="C6" s="95" t="s">
        <v>1</v>
      </c>
      <c r="D6" s="95" t="s">
        <v>2</v>
      </c>
      <c r="E6" s="121" t="s">
        <v>93</v>
      </c>
      <c r="F6" s="122"/>
      <c r="G6" s="95" t="s">
        <v>35</v>
      </c>
      <c r="H6" s="95" t="s">
        <v>92</v>
      </c>
      <c r="I6" s="95" t="s">
        <v>3</v>
      </c>
      <c r="J6" s="110" t="s">
        <v>34</v>
      </c>
      <c r="K6" s="21"/>
      <c r="L6" s="21"/>
      <c r="O6" s="132"/>
      <c r="P6" s="132"/>
      <c r="Q6" s="132"/>
      <c r="R6" s="132"/>
      <c r="S6" s="132"/>
    </row>
    <row r="7" spans="1:19" ht="18.5" thickBot="1">
      <c r="A7" s="172" t="s">
        <v>4</v>
      </c>
      <c r="B7" s="168" t="s">
        <v>15</v>
      </c>
      <c r="C7" s="90" t="s">
        <v>6</v>
      </c>
      <c r="D7" s="90" t="s">
        <v>33</v>
      </c>
      <c r="E7" s="142" t="s">
        <v>8</v>
      </c>
      <c r="F7" s="143"/>
      <c r="G7" s="99">
        <v>3000</v>
      </c>
      <c r="H7" s="90" t="s">
        <v>84</v>
      </c>
      <c r="I7" s="90">
        <v>35</v>
      </c>
      <c r="J7" s="103">
        <v>32599</v>
      </c>
      <c r="K7" s="21"/>
      <c r="L7" s="21"/>
      <c r="N7" s="5" t="s">
        <v>9</v>
      </c>
      <c r="O7" s="108" t="s">
        <v>99</v>
      </c>
    </row>
    <row r="8" spans="1:19">
      <c r="A8" s="173">
        <v>1</v>
      </c>
      <c r="B8" s="169"/>
      <c r="C8" s="49"/>
      <c r="D8" s="49"/>
      <c r="E8" s="125"/>
      <c r="F8" s="125"/>
      <c r="G8" s="91" t="str">
        <f>IF(C8=""," ",(3000))</f>
        <v xml:space="preserve"> </v>
      </c>
      <c r="H8" s="48"/>
      <c r="I8" s="50" t="str">
        <f>IF(J8="","　",(INT(((DATE(2026,4,3)-J8))/365.25)))</f>
        <v>　</v>
      </c>
      <c r="J8" s="92"/>
      <c r="K8" s="21"/>
      <c r="L8" s="21"/>
      <c r="N8" s="5" t="s">
        <v>14</v>
      </c>
      <c r="O8" s="108" t="s">
        <v>100</v>
      </c>
    </row>
    <row r="9" spans="1:19">
      <c r="A9" s="174">
        <v>2</v>
      </c>
      <c r="B9" s="170"/>
      <c r="C9" s="18"/>
      <c r="D9" s="18"/>
      <c r="E9" s="111"/>
      <c r="F9" s="111"/>
      <c r="G9" s="33" t="str">
        <f>IF(C9=""," ",(3000))</f>
        <v xml:space="preserve"> </v>
      </c>
      <c r="H9" s="17"/>
      <c r="I9" s="51" t="str">
        <f t="shared" ref="I9:I27" si="0">IF(J9="","　",(INT(((DATE(2026,4,3)-J9))/365.25)))</f>
        <v>　</v>
      </c>
      <c r="J9" s="93"/>
      <c r="K9" s="21"/>
      <c r="L9" s="21"/>
      <c r="N9" s="5" t="s">
        <v>63</v>
      </c>
      <c r="O9" s="108" t="s">
        <v>101</v>
      </c>
    </row>
    <row r="10" spans="1:19">
      <c r="A10" s="174">
        <v>3</v>
      </c>
      <c r="B10" s="170"/>
      <c r="C10" s="18"/>
      <c r="D10" s="18"/>
      <c r="E10" s="111"/>
      <c r="F10" s="111"/>
      <c r="G10" s="33" t="str">
        <f t="shared" ref="G10:G26" si="1">IF(C10=""," ",(3000))</f>
        <v xml:space="preserve"> </v>
      </c>
      <c r="H10" s="17"/>
      <c r="I10" s="51" t="str">
        <f t="shared" si="0"/>
        <v>　</v>
      </c>
      <c r="J10" s="93"/>
      <c r="K10" s="21"/>
      <c r="L10" s="21"/>
      <c r="N10" s="5" t="s">
        <v>64</v>
      </c>
      <c r="O10" s="108" t="s">
        <v>102</v>
      </c>
    </row>
    <row r="11" spans="1:19">
      <c r="A11" s="174">
        <v>4</v>
      </c>
      <c r="B11" s="170"/>
      <c r="C11" s="18"/>
      <c r="D11" s="18"/>
      <c r="E11" s="111"/>
      <c r="F11" s="111"/>
      <c r="G11" s="33" t="str">
        <f t="shared" si="1"/>
        <v xml:space="preserve"> </v>
      </c>
      <c r="H11" s="17"/>
      <c r="I11" s="51" t="str">
        <f t="shared" si="0"/>
        <v>　</v>
      </c>
      <c r="J11" s="93"/>
      <c r="K11" s="21"/>
      <c r="L11" s="21"/>
      <c r="N11" s="5" t="s">
        <v>65</v>
      </c>
      <c r="O11" s="108" t="s">
        <v>103</v>
      </c>
    </row>
    <row r="12" spans="1:19">
      <c r="A12" s="174">
        <v>5</v>
      </c>
      <c r="B12" s="170"/>
      <c r="C12" s="18"/>
      <c r="D12" s="18"/>
      <c r="E12" s="111"/>
      <c r="F12" s="111"/>
      <c r="G12" s="33" t="str">
        <f t="shared" si="1"/>
        <v xml:space="preserve"> </v>
      </c>
      <c r="H12" s="17"/>
      <c r="I12" s="51" t="str">
        <f t="shared" si="0"/>
        <v>　</v>
      </c>
      <c r="J12" s="93"/>
      <c r="K12" s="21"/>
      <c r="L12" s="21"/>
      <c r="N12" s="5" t="s">
        <v>66</v>
      </c>
      <c r="O12" s="108" t="s">
        <v>104</v>
      </c>
    </row>
    <row r="13" spans="1:19">
      <c r="A13" s="174">
        <v>6</v>
      </c>
      <c r="B13" s="170"/>
      <c r="C13" s="18"/>
      <c r="D13" s="18"/>
      <c r="E13" s="111"/>
      <c r="F13" s="111"/>
      <c r="G13" s="33" t="str">
        <f t="shared" si="1"/>
        <v xml:space="preserve"> </v>
      </c>
      <c r="H13" s="17"/>
      <c r="I13" s="51" t="str">
        <f t="shared" si="0"/>
        <v>　</v>
      </c>
      <c r="J13" s="93"/>
      <c r="K13" s="21"/>
      <c r="L13" s="21"/>
      <c r="N13" s="5" t="s">
        <v>67</v>
      </c>
      <c r="O13" s="108" t="s">
        <v>105</v>
      </c>
    </row>
    <row r="14" spans="1:19">
      <c r="A14" s="174">
        <v>7</v>
      </c>
      <c r="B14" s="170"/>
      <c r="C14" s="18"/>
      <c r="D14" s="18"/>
      <c r="E14" s="111"/>
      <c r="F14" s="111"/>
      <c r="G14" s="33" t="str">
        <f t="shared" si="1"/>
        <v xml:space="preserve"> </v>
      </c>
      <c r="H14" s="17"/>
      <c r="I14" s="51" t="str">
        <f t="shared" si="0"/>
        <v>　</v>
      </c>
      <c r="J14" s="93"/>
      <c r="K14" s="21"/>
      <c r="L14" s="21"/>
      <c r="N14" s="5" t="s">
        <v>68</v>
      </c>
      <c r="O14" s="108" t="s">
        <v>106</v>
      </c>
    </row>
    <row r="15" spans="1:19">
      <c r="A15" s="174">
        <v>8</v>
      </c>
      <c r="B15" s="170"/>
      <c r="C15" s="18"/>
      <c r="D15" s="18"/>
      <c r="E15" s="111"/>
      <c r="F15" s="111"/>
      <c r="G15" s="33" t="str">
        <f t="shared" si="1"/>
        <v xml:space="preserve"> </v>
      </c>
      <c r="H15" s="17"/>
      <c r="I15" s="51" t="str">
        <f t="shared" si="0"/>
        <v>　</v>
      </c>
      <c r="J15" s="93"/>
      <c r="K15" s="21"/>
      <c r="L15" s="21"/>
      <c r="N15" s="5" t="s">
        <v>69</v>
      </c>
      <c r="O15" s="108" t="s">
        <v>107</v>
      </c>
    </row>
    <row r="16" spans="1:19">
      <c r="A16" s="174">
        <v>9</v>
      </c>
      <c r="B16" s="170"/>
      <c r="C16" s="18"/>
      <c r="D16" s="18"/>
      <c r="E16" s="111"/>
      <c r="F16" s="111"/>
      <c r="G16" s="33" t="str">
        <f t="shared" si="1"/>
        <v xml:space="preserve"> </v>
      </c>
      <c r="H16" s="17"/>
      <c r="I16" s="51" t="str">
        <f t="shared" si="0"/>
        <v>　</v>
      </c>
      <c r="J16" s="93"/>
      <c r="K16" s="21"/>
      <c r="L16" s="21"/>
      <c r="N16" s="5" t="s">
        <v>15</v>
      </c>
      <c r="O16" s="108" t="s">
        <v>108</v>
      </c>
    </row>
    <row r="17" spans="1:15">
      <c r="A17" s="174">
        <v>10</v>
      </c>
      <c r="B17" s="170"/>
      <c r="C17" s="18"/>
      <c r="D17" s="18"/>
      <c r="E17" s="111"/>
      <c r="F17" s="111"/>
      <c r="G17" s="33" t="str">
        <f t="shared" si="1"/>
        <v xml:space="preserve"> </v>
      </c>
      <c r="H17" s="17"/>
      <c r="I17" s="51" t="str">
        <f t="shared" si="0"/>
        <v>　</v>
      </c>
      <c r="J17" s="93"/>
      <c r="K17" s="21"/>
      <c r="L17" s="21"/>
      <c r="N17" s="5" t="s">
        <v>71</v>
      </c>
      <c r="O17" s="108" t="s">
        <v>109</v>
      </c>
    </row>
    <row r="18" spans="1:15">
      <c r="A18" s="174">
        <v>11</v>
      </c>
      <c r="B18" s="170"/>
      <c r="C18" s="18"/>
      <c r="D18" s="18"/>
      <c r="E18" s="111"/>
      <c r="F18" s="111"/>
      <c r="G18" s="33" t="str">
        <f t="shared" si="1"/>
        <v xml:space="preserve"> </v>
      </c>
      <c r="H18" s="17"/>
      <c r="I18" s="51" t="str">
        <f t="shared" si="0"/>
        <v>　</v>
      </c>
      <c r="J18" s="93"/>
      <c r="K18" s="21"/>
      <c r="L18" s="21"/>
      <c r="N18" s="5" t="s">
        <v>72</v>
      </c>
      <c r="O18" s="108" t="s">
        <v>110</v>
      </c>
    </row>
    <row r="19" spans="1:15">
      <c r="A19" s="174">
        <v>12</v>
      </c>
      <c r="B19" s="170"/>
      <c r="C19" s="18"/>
      <c r="D19" s="18"/>
      <c r="E19" s="111"/>
      <c r="F19" s="111"/>
      <c r="G19" s="33" t="str">
        <f t="shared" si="1"/>
        <v xml:space="preserve"> </v>
      </c>
      <c r="H19" s="17"/>
      <c r="I19" s="51" t="str">
        <f t="shared" si="0"/>
        <v>　</v>
      </c>
      <c r="J19" s="93"/>
      <c r="K19" s="21"/>
      <c r="L19" s="21"/>
      <c r="N19" s="5" t="s">
        <v>73</v>
      </c>
      <c r="O19" s="108" t="s">
        <v>111</v>
      </c>
    </row>
    <row r="20" spans="1:15">
      <c r="A20" s="174">
        <v>13</v>
      </c>
      <c r="B20" s="170"/>
      <c r="C20" s="18"/>
      <c r="D20" s="18"/>
      <c r="E20" s="111"/>
      <c r="F20" s="111"/>
      <c r="G20" s="33" t="str">
        <f t="shared" si="1"/>
        <v xml:space="preserve"> </v>
      </c>
      <c r="H20" s="17"/>
      <c r="I20" s="51" t="str">
        <f t="shared" si="0"/>
        <v>　</v>
      </c>
      <c r="J20" s="93"/>
      <c r="K20" s="21"/>
      <c r="L20" s="21"/>
      <c r="N20" s="5" t="s">
        <v>74</v>
      </c>
      <c r="O20" s="108" t="s">
        <v>112</v>
      </c>
    </row>
    <row r="21" spans="1:15">
      <c r="A21" s="174">
        <v>14</v>
      </c>
      <c r="B21" s="170"/>
      <c r="C21" s="18"/>
      <c r="D21" s="18"/>
      <c r="E21" s="111"/>
      <c r="F21" s="111"/>
      <c r="G21" s="33" t="str">
        <f t="shared" si="1"/>
        <v xml:space="preserve"> </v>
      </c>
      <c r="H21" s="17"/>
      <c r="I21" s="51" t="str">
        <f t="shared" si="0"/>
        <v>　</v>
      </c>
      <c r="J21" s="93"/>
      <c r="K21" s="21"/>
      <c r="L21" s="21"/>
      <c r="N21" s="5" t="s">
        <v>75</v>
      </c>
      <c r="O21" s="108" t="s">
        <v>113</v>
      </c>
    </row>
    <row r="22" spans="1:15">
      <c r="A22" s="174">
        <v>15</v>
      </c>
      <c r="B22" s="170"/>
      <c r="C22" s="18"/>
      <c r="D22" s="18"/>
      <c r="E22" s="111"/>
      <c r="F22" s="111"/>
      <c r="G22" s="33" t="str">
        <f t="shared" si="1"/>
        <v xml:space="preserve"> </v>
      </c>
      <c r="H22" s="17"/>
      <c r="I22" s="51" t="str">
        <f t="shared" si="0"/>
        <v>　</v>
      </c>
      <c r="J22" s="93"/>
      <c r="K22" s="21"/>
      <c r="L22" s="21"/>
      <c r="N22" s="5" t="s">
        <v>76</v>
      </c>
      <c r="O22" s="108" t="s">
        <v>114</v>
      </c>
    </row>
    <row r="23" spans="1:15" s="1" customFormat="1">
      <c r="A23" s="174">
        <v>16</v>
      </c>
      <c r="B23" s="170"/>
      <c r="C23" s="18"/>
      <c r="D23" s="18"/>
      <c r="E23" s="111"/>
      <c r="F23" s="111"/>
      <c r="G23" s="33" t="str">
        <f t="shared" si="1"/>
        <v xml:space="preserve"> </v>
      </c>
      <c r="H23" s="17"/>
      <c r="I23" s="51" t="str">
        <f t="shared" si="0"/>
        <v>　</v>
      </c>
      <c r="J23" s="93"/>
      <c r="K23" s="21"/>
      <c r="L23" s="21"/>
      <c r="M23" s="53"/>
      <c r="N23" s="5" t="s">
        <v>82</v>
      </c>
      <c r="O23" s="108" t="s">
        <v>115</v>
      </c>
    </row>
    <row r="24" spans="1:15">
      <c r="A24" s="174">
        <v>17</v>
      </c>
      <c r="B24" s="170"/>
      <c r="C24" s="18"/>
      <c r="D24" s="18"/>
      <c r="E24" s="111"/>
      <c r="F24" s="111"/>
      <c r="G24" s="33" t="str">
        <f t="shared" si="1"/>
        <v xml:space="preserve"> </v>
      </c>
      <c r="H24" s="17"/>
      <c r="I24" s="51" t="str">
        <f t="shared" si="0"/>
        <v>　</v>
      </c>
      <c r="J24" s="93"/>
      <c r="K24" s="21"/>
      <c r="L24" s="21"/>
      <c r="O24" s="108" t="s">
        <v>116</v>
      </c>
    </row>
    <row r="25" spans="1:15">
      <c r="A25" s="174">
        <v>18</v>
      </c>
      <c r="B25" s="170" t="s">
        <v>156</v>
      </c>
      <c r="C25" s="18"/>
      <c r="D25" s="18"/>
      <c r="E25" s="111"/>
      <c r="F25" s="111"/>
      <c r="G25" s="33" t="str">
        <f t="shared" si="1"/>
        <v xml:space="preserve"> </v>
      </c>
      <c r="H25" s="17"/>
      <c r="I25" s="51" t="str">
        <f t="shared" si="0"/>
        <v>　</v>
      </c>
      <c r="J25" s="93"/>
      <c r="K25" s="21"/>
      <c r="L25" s="21"/>
      <c r="O25" s="108" t="s">
        <v>117</v>
      </c>
    </row>
    <row r="26" spans="1:15">
      <c r="A26" s="174">
        <v>19</v>
      </c>
      <c r="B26" s="170"/>
      <c r="C26" s="18"/>
      <c r="D26" s="18"/>
      <c r="E26" s="111"/>
      <c r="F26" s="111"/>
      <c r="G26" s="33" t="str">
        <f t="shared" si="1"/>
        <v xml:space="preserve"> </v>
      </c>
      <c r="H26" s="17"/>
      <c r="I26" s="51" t="str">
        <f t="shared" si="0"/>
        <v>　</v>
      </c>
      <c r="J26" s="93"/>
      <c r="K26" s="21"/>
      <c r="L26" s="21"/>
      <c r="O26" s="108" t="s">
        <v>118</v>
      </c>
    </row>
    <row r="27" spans="1:15" ht="18.5" thickBot="1">
      <c r="A27" s="175">
        <v>20</v>
      </c>
      <c r="B27" s="171"/>
      <c r="C27" s="30"/>
      <c r="D27" s="30"/>
      <c r="E27" s="112"/>
      <c r="F27" s="112"/>
      <c r="G27" s="34" t="str">
        <f>IF(C27=""," ",(3000))</f>
        <v xml:space="preserve"> </v>
      </c>
      <c r="H27" s="29"/>
      <c r="I27" s="52" t="str">
        <f t="shared" si="0"/>
        <v>　</v>
      </c>
      <c r="J27" s="94"/>
      <c r="K27" s="21"/>
      <c r="L27" s="21"/>
      <c r="N27" s="5"/>
      <c r="O27" s="108" t="s">
        <v>119</v>
      </c>
    </row>
    <row r="28" spans="1:15" ht="18.5" thickBot="1">
      <c r="C28" s="5"/>
      <c r="D28" s="5"/>
      <c r="E28" s="5"/>
      <c r="F28" s="43">
        <f>SUM(G8:G27)</f>
        <v>0</v>
      </c>
      <c r="G28" s="16">
        <f>COUNTIF(H8:H27,"ふるさと")</f>
        <v>0</v>
      </c>
      <c r="L28" s="32"/>
      <c r="N28" s="5"/>
      <c r="O28" s="108" t="s">
        <v>120</v>
      </c>
    </row>
    <row r="29" spans="1:15">
      <c r="B29" s="55" t="s">
        <v>14</v>
      </c>
      <c r="C29" s="56">
        <f>COUNTIF($B$8:$B$27,"MS")</f>
        <v>1</v>
      </c>
      <c r="D29" s="55" t="s">
        <v>68</v>
      </c>
      <c r="E29" s="56">
        <f>COUNTIF($B$8:$B$27,"60MS")</f>
        <v>0</v>
      </c>
      <c r="F29" s="55" t="s">
        <v>71</v>
      </c>
      <c r="G29" s="56">
        <f>COUNTIF($B$8:$B$27,"35WS")</f>
        <v>0</v>
      </c>
      <c r="H29" s="55" t="s">
        <v>82</v>
      </c>
      <c r="I29" s="56">
        <f>COUNTIF($B$8:$B$27,"65WS")</f>
        <v>0</v>
      </c>
      <c r="J29" s="67" t="s">
        <v>44</v>
      </c>
      <c r="K29" s="68">
        <f>COUNTIF(B8:B27,"*MS*")</f>
        <v>1</v>
      </c>
      <c r="N29" s="5"/>
      <c r="O29" s="108" t="s">
        <v>121</v>
      </c>
    </row>
    <row r="30" spans="1:15" ht="18.5" thickBot="1">
      <c r="A30" s="4"/>
      <c r="B30" s="57" t="s">
        <v>63</v>
      </c>
      <c r="C30" s="58">
        <f>COUNTIF($B$8:$B$27,"35MS")</f>
        <v>0</v>
      </c>
      <c r="D30" s="57" t="s">
        <v>69</v>
      </c>
      <c r="E30" s="58">
        <f>COUNTIF($B$8:$B$27,"65MS")</f>
        <v>0</v>
      </c>
      <c r="F30" s="57" t="s">
        <v>72</v>
      </c>
      <c r="G30" s="58">
        <f>COUNTIF($B$8:$B$27,"40WS")</f>
        <v>0</v>
      </c>
      <c r="H30" s="158"/>
      <c r="I30" s="159"/>
      <c r="J30" s="69" t="s">
        <v>45</v>
      </c>
      <c r="K30" s="70">
        <f>COUNTIF(B8:B27,"*WS*")</f>
        <v>0</v>
      </c>
      <c r="O30" s="108" t="s">
        <v>122</v>
      </c>
    </row>
    <row r="31" spans="1:15">
      <c r="A31" s="4"/>
      <c r="B31" s="57" t="s">
        <v>64</v>
      </c>
      <c r="C31" s="58">
        <f>COUNTIF($B$8:$B$27,"40MS")</f>
        <v>0</v>
      </c>
      <c r="D31" s="57" t="s">
        <v>70</v>
      </c>
      <c r="E31" s="58">
        <f>COUNTIF($B$8:$B$27,"70MS")</f>
        <v>0</v>
      </c>
      <c r="F31" s="57" t="s">
        <v>73</v>
      </c>
      <c r="G31" s="58">
        <f>COUNTIF($B$8:$B$27,"45WS")</f>
        <v>0</v>
      </c>
      <c r="H31" s="158"/>
      <c r="I31" s="159"/>
      <c r="J31" s="61"/>
      <c r="K31" s="61"/>
      <c r="O31" s="108" t="s">
        <v>123</v>
      </c>
    </row>
    <row r="32" spans="1:15">
      <c r="A32" s="4"/>
      <c r="B32" s="57" t="s">
        <v>65</v>
      </c>
      <c r="C32" s="58">
        <f>COUNTIF($B$8:$B$27,"45MS")</f>
        <v>0</v>
      </c>
      <c r="D32" s="158"/>
      <c r="E32" s="159"/>
      <c r="F32" s="57" t="s">
        <v>74</v>
      </c>
      <c r="G32" s="58">
        <f>COUNTIF($B$8:$B$27,"50WS")</f>
        <v>0</v>
      </c>
      <c r="H32" s="158"/>
      <c r="I32" s="159"/>
      <c r="J32" s="61"/>
      <c r="K32" s="61"/>
      <c r="O32" s="108" t="s">
        <v>124</v>
      </c>
    </row>
    <row r="33" spans="1:15" ht="18.5" thickBot="1">
      <c r="A33" s="4"/>
      <c r="B33" s="63" t="s">
        <v>66</v>
      </c>
      <c r="C33" s="58">
        <f>COUNTIF($B$8:$B$27,"50MS")</f>
        <v>0</v>
      </c>
      <c r="D33" s="158"/>
      <c r="E33" s="159"/>
      <c r="F33" s="63" t="s">
        <v>75</v>
      </c>
      <c r="G33" s="58">
        <f>COUNTIF($B$8:$B$27,"55WS")</f>
        <v>0</v>
      </c>
      <c r="H33" s="160"/>
      <c r="I33" s="161"/>
      <c r="J33" s="61"/>
      <c r="K33" s="61"/>
      <c r="O33" s="108" t="s">
        <v>125</v>
      </c>
    </row>
    <row r="34" spans="1:15" ht="19" thickTop="1" thickBot="1">
      <c r="A34" s="4"/>
      <c r="B34" s="59" t="s">
        <v>67</v>
      </c>
      <c r="C34" s="60">
        <f>COUNTIF($B$8:$B$27,"55MS")</f>
        <v>0</v>
      </c>
      <c r="D34" s="59" t="s">
        <v>15</v>
      </c>
      <c r="E34" s="60">
        <f>COUNTIF($B$8:$B$27,"WS")</f>
        <v>0</v>
      </c>
      <c r="F34" s="59" t="s">
        <v>76</v>
      </c>
      <c r="G34" s="62">
        <f>COUNTIF($B$8:$B$27,"60WS")</f>
        <v>0</v>
      </c>
      <c r="H34" s="65" t="s">
        <v>36</v>
      </c>
      <c r="I34" s="66">
        <f>SUM(C29:C34)+SUM(E29:E34)+SUM(G29:G34)+SUM(I29:I32)</f>
        <v>1</v>
      </c>
      <c r="J34" s="61"/>
      <c r="K34" s="61"/>
      <c r="O34" s="108" t="s">
        <v>126</v>
      </c>
    </row>
    <row r="35" spans="1:15">
      <c r="A35" s="4"/>
      <c r="B35" s="4"/>
      <c r="E35" s="5"/>
      <c r="F35" s="5"/>
      <c r="G35" s="4"/>
      <c r="H35" s="4"/>
      <c r="I35" s="4"/>
      <c r="J35" s="4"/>
      <c r="K35" s="4"/>
      <c r="O35" s="108" t="s">
        <v>127</v>
      </c>
    </row>
    <row r="36" spans="1:15">
      <c r="A36" s="4"/>
      <c r="B36" s="4"/>
      <c r="E36" s="5"/>
      <c r="F36" s="5"/>
      <c r="G36" s="4"/>
      <c r="H36" s="4"/>
      <c r="I36" s="4"/>
      <c r="J36" s="4"/>
      <c r="K36" s="4"/>
      <c r="O36" s="108" t="s">
        <v>128</v>
      </c>
    </row>
    <row r="37" spans="1:15">
      <c r="A37" s="4"/>
      <c r="B37" s="4"/>
      <c r="E37" s="5"/>
      <c r="F37" s="5"/>
      <c r="G37" s="4"/>
      <c r="H37" s="4"/>
      <c r="I37" s="4"/>
      <c r="J37" s="4"/>
      <c r="K37" s="4"/>
      <c r="O37" s="108" t="s">
        <v>129</v>
      </c>
    </row>
    <row r="38" spans="1:15">
      <c r="A38" s="4"/>
      <c r="B38" s="4"/>
      <c r="E38" s="5"/>
      <c r="F38" s="5"/>
      <c r="G38" s="4"/>
      <c r="H38" s="4"/>
      <c r="I38" s="4"/>
      <c r="J38" s="4"/>
      <c r="K38" s="4"/>
      <c r="O38" s="108" t="s">
        <v>130</v>
      </c>
    </row>
    <row r="39" spans="1:15">
      <c r="A39" s="4"/>
      <c r="B39" s="4"/>
      <c r="E39" s="5"/>
      <c r="F39" s="5"/>
      <c r="G39" s="4"/>
      <c r="H39" s="4"/>
      <c r="I39" s="4"/>
      <c r="J39" s="4"/>
      <c r="K39" s="4"/>
      <c r="O39" s="108" t="s">
        <v>131</v>
      </c>
    </row>
    <row r="40" spans="1:15">
      <c r="A40" s="4"/>
      <c r="B40" s="4"/>
      <c r="E40" s="5"/>
      <c r="F40" s="5"/>
      <c r="G40" s="4"/>
      <c r="H40" s="4"/>
      <c r="I40" s="4"/>
      <c r="J40" s="4"/>
      <c r="K40" s="4"/>
      <c r="O40" s="108" t="s">
        <v>132</v>
      </c>
    </row>
    <row r="41" spans="1:15">
      <c r="A41" s="4"/>
      <c r="B41" s="4"/>
      <c r="E41" s="5"/>
      <c r="F41" s="5"/>
      <c r="G41" s="4"/>
      <c r="H41" s="4"/>
      <c r="I41" s="4"/>
      <c r="J41" s="4"/>
      <c r="K41" s="4"/>
      <c r="O41" s="108" t="s">
        <v>133</v>
      </c>
    </row>
    <row r="42" spans="1:15">
      <c r="A42" s="4"/>
      <c r="B42" s="4"/>
      <c r="E42" s="5"/>
      <c r="F42" s="5"/>
      <c r="G42" s="4"/>
      <c r="H42" s="4"/>
      <c r="I42" s="4"/>
      <c r="J42" s="4"/>
      <c r="K42" s="4"/>
      <c r="O42" s="108" t="s">
        <v>134</v>
      </c>
    </row>
    <row r="43" spans="1:15">
      <c r="A43" s="4"/>
      <c r="B43" s="4"/>
      <c r="E43" s="5"/>
      <c r="F43" s="5"/>
      <c r="G43" s="4"/>
      <c r="H43" s="4"/>
      <c r="I43" s="4"/>
      <c r="J43" s="4"/>
      <c r="K43" s="4"/>
      <c r="O43" s="108" t="s">
        <v>135</v>
      </c>
    </row>
    <row r="44" spans="1:15">
      <c r="A44" s="4"/>
      <c r="B44" s="4"/>
      <c r="E44" s="5"/>
      <c r="F44" s="5"/>
      <c r="G44" s="4"/>
      <c r="H44" s="4"/>
      <c r="I44" s="4"/>
      <c r="J44" s="4"/>
      <c r="K44" s="4"/>
      <c r="O44" s="108" t="s">
        <v>136</v>
      </c>
    </row>
    <row r="45" spans="1:15">
      <c r="A45" s="4"/>
      <c r="B45" s="4"/>
      <c r="E45" s="5"/>
      <c r="F45" s="5"/>
      <c r="G45" s="4"/>
      <c r="H45" s="4"/>
      <c r="I45" s="4"/>
      <c r="J45" s="4"/>
      <c r="K45" s="4"/>
      <c r="O45" s="108" t="s">
        <v>137</v>
      </c>
    </row>
    <row r="46" spans="1:15">
      <c r="A46" s="4"/>
      <c r="B46" s="4"/>
      <c r="E46" s="5"/>
      <c r="F46" s="5"/>
      <c r="G46" s="4"/>
      <c r="H46" s="4"/>
      <c r="I46" s="4"/>
      <c r="J46" s="4"/>
      <c r="K46" s="4"/>
      <c r="O46" s="108" t="s">
        <v>138</v>
      </c>
    </row>
    <row r="47" spans="1:15">
      <c r="A47" s="4"/>
      <c r="B47" s="4"/>
      <c r="E47" s="5"/>
      <c r="F47" s="5"/>
      <c r="G47" s="4"/>
      <c r="H47" s="4"/>
      <c r="I47" s="4"/>
      <c r="J47" s="4"/>
      <c r="K47" s="4"/>
      <c r="O47" s="108" t="s">
        <v>139</v>
      </c>
    </row>
    <row r="48" spans="1:15">
      <c r="A48" s="4"/>
      <c r="B48" s="4"/>
      <c r="E48" s="5"/>
      <c r="F48" s="5"/>
      <c r="G48" s="4"/>
      <c r="H48" s="4"/>
      <c r="I48" s="4"/>
      <c r="J48" s="4"/>
      <c r="K48" s="4"/>
      <c r="O48" s="108" t="s">
        <v>140</v>
      </c>
    </row>
    <row r="49" spans="1:15">
      <c r="A49" s="4"/>
      <c r="B49" s="4"/>
      <c r="E49" s="5"/>
      <c r="F49" s="5"/>
      <c r="G49" s="4"/>
      <c r="H49" s="4"/>
      <c r="I49" s="4"/>
      <c r="J49" s="4"/>
      <c r="K49" s="4"/>
      <c r="O49" s="108" t="s">
        <v>141</v>
      </c>
    </row>
    <row r="50" spans="1:15">
      <c r="A50" s="4"/>
      <c r="B50" s="4"/>
      <c r="E50" s="5"/>
      <c r="F50" s="5"/>
      <c r="G50" s="4"/>
      <c r="H50" s="4"/>
      <c r="I50" s="4"/>
      <c r="J50" s="4"/>
      <c r="K50" s="4"/>
      <c r="O50" s="108" t="s">
        <v>142</v>
      </c>
    </row>
    <row r="51" spans="1:15">
      <c r="A51" s="4"/>
      <c r="B51" s="4"/>
      <c r="E51" s="5"/>
      <c r="F51" s="5"/>
      <c r="G51" s="4"/>
      <c r="H51" s="4"/>
      <c r="I51" s="4"/>
      <c r="J51" s="4"/>
      <c r="K51" s="4"/>
      <c r="O51" s="108" t="s">
        <v>143</v>
      </c>
    </row>
    <row r="52" spans="1:15">
      <c r="A52" s="4"/>
      <c r="B52" s="4"/>
      <c r="C52" s="138"/>
      <c r="D52" s="138"/>
      <c r="E52" s="5"/>
      <c r="F52" s="5"/>
      <c r="G52" s="4"/>
      <c r="H52" s="4"/>
      <c r="I52" s="4"/>
      <c r="J52" s="4"/>
      <c r="K52" s="4"/>
      <c r="O52" s="108" t="s">
        <v>144</v>
      </c>
    </row>
    <row r="53" spans="1:15">
      <c r="A53" s="4"/>
      <c r="B53" s="4"/>
      <c r="C53" s="5"/>
      <c r="D53" s="5"/>
      <c r="E53" s="5"/>
      <c r="F53" s="5"/>
      <c r="G53" s="4"/>
      <c r="H53" s="4"/>
      <c r="I53" s="4"/>
      <c r="J53" s="4"/>
      <c r="K53" s="4"/>
      <c r="O53" s="5" t="s">
        <v>145</v>
      </c>
    </row>
    <row r="54" spans="1:15">
      <c r="A54" s="4"/>
      <c r="B54" s="4"/>
      <c r="C54" s="5"/>
      <c r="D54" s="5"/>
      <c r="E54" s="5"/>
      <c r="F54" s="5"/>
      <c r="G54" s="4"/>
      <c r="H54" s="4"/>
      <c r="I54" s="4"/>
      <c r="J54" s="4"/>
      <c r="K54" s="4"/>
    </row>
    <row r="55" spans="1:15">
      <c r="A55" s="4"/>
      <c r="B55" s="4"/>
      <c r="C55" s="5"/>
      <c r="D55" s="5"/>
      <c r="E55" s="5"/>
      <c r="F55" s="5"/>
      <c r="G55" s="4"/>
      <c r="H55" s="4"/>
      <c r="I55" s="4"/>
      <c r="J55" s="4"/>
      <c r="K55" s="4"/>
    </row>
    <row r="56" spans="1:15">
      <c r="A56" s="4"/>
      <c r="B56" s="4"/>
      <c r="C56" s="5"/>
      <c r="D56" s="5"/>
      <c r="E56" s="5"/>
      <c r="F56" s="5"/>
      <c r="G56" s="4"/>
      <c r="H56" s="4"/>
      <c r="I56" s="4"/>
      <c r="J56" s="4"/>
      <c r="K56" s="4"/>
    </row>
    <row r="57" spans="1:15">
      <c r="A57" s="4"/>
      <c r="B57" s="4"/>
      <c r="C57" s="5"/>
      <c r="D57" s="5"/>
      <c r="E57" s="5"/>
      <c r="F57" s="5"/>
      <c r="G57" s="4"/>
      <c r="H57" s="4"/>
      <c r="I57" s="4"/>
      <c r="J57" s="4"/>
      <c r="K57" s="4"/>
    </row>
    <row r="58" spans="1:15">
      <c r="A58" s="4"/>
      <c r="B58" s="4"/>
      <c r="C58" s="5"/>
      <c r="D58" s="5"/>
      <c r="E58" s="5"/>
      <c r="F58" s="5"/>
      <c r="G58" s="4"/>
      <c r="H58" s="4"/>
      <c r="I58" s="4"/>
      <c r="J58" s="4"/>
      <c r="K58" s="4"/>
    </row>
    <row r="59" spans="1:15">
      <c r="A59" s="4"/>
      <c r="B59" s="4"/>
      <c r="C59" s="5"/>
      <c r="D59" s="5"/>
      <c r="E59" s="5"/>
      <c r="F59" s="5"/>
      <c r="G59" s="4"/>
      <c r="H59" s="4"/>
      <c r="I59" s="4"/>
      <c r="J59" s="4"/>
      <c r="K59" s="4"/>
    </row>
    <row r="60" spans="1:15">
      <c r="A60" s="4"/>
      <c r="B60" s="4"/>
      <c r="C60" s="5"/>
      <c r="D60" s="5"/>
      <c r="E60" s="5"/>
      <c r="F60" s="5"/>
      <c r="G60" s="4"/>
      <c r="H60" s="4"/>
      <c r="I60" s="4"/>
      <c r="J60" s="4"/>
      <c r="K60" s="4"/>
    </row>
    <row r="61" spans="1:15">
      <c r="A61" s="4"/>
      <c r="B61" s="4"/>
      <c r="C61" s="5"/>
      <c r="D61" s="5"/>
      <c r="E61" s="5"/>
      <c r="F61" s="5"/>
      <c r="G61" s="4"/>
      <c r="H61" s="4"/>
      <c r="I61" s="4"/>
      <c r="J61" s="4"/>
      <c r="K61" s="4"/>
    </row>
    <row r="62" spans="1:15">
      <c r="A62" s="4"/>
      <c r="B62" s="4"/>
      <c r="C62" s="5"/>
      <c r="D62" s="5"/>
      <c r="E62" s="5"/>
      <c r="F62" s="5"/>
      <c r="G62" s="4"/>
      <c r="H62" s="4"/>
      <c r="I62" s="4"/>
      <c r="J62" s="4"/>
      <c r="K62" s="4"/>
    </row>
    <row r="63" spans="1:15">
      <c r="A63" s="4"/>
      <c r="B63" s="4"/>
      <c r="C63" s="5"/>
      <c r="D63" s="5"/>
      <c r="E63" s="5"/>
      <c r="F63" s="5"/>
      <c r="G63" s="4"/>
      <c r="H63" s="4"/>
      <c r="I63" s="4"/>
      <c r="J63" s="4"/>
      <c r="K63" s="4"/>
      <c r="N63" s="5"/>
    </row>
    <row r="64" spans="1:15">
      <c r="A64" s="4"/>
      <c r="B64" s="4"/>
      <c r="C64" s="138"/>
      <c r="D64" s="138"/>
      <c r="E64" s="5"/>
      <c r="F64" s="5"/>
      <c r="G64" s="4"/>
      <c r="H64" s="4"/>
      <c r="I64" s="4"/>
      <c r="J64" s="4"/>
      <c r="K64" s="4"/>
    </row>
    <row r="65" spans="1:14">
      <c r="A65" s="4"/>
      <c r="B65" s="4"/>
      <c r="F65" s="5"/>
      <c r="G65" s="4"/>
      <c r="H65" s="4"/>
      <c r="I65" s="4"/>
      <c r="J65" s="4"/>
      <c r="K65" s="4"/>
    </row>
    <row r="66" spans="1:14">
      <c r="A66" s="4"/>
      <c r="B66" s="4"/>
      <c r="F66" s="5"/>
      <c r="G66" s="4"/>
      <c r="H66" s="4"/>
      <c r="I66" s="4"/>
      <c r="J66" s="4"/>
      <c r="K66" s="4"/>
    </row>
    <row r="67" spans="1:14" s="5" customFormat="1" ht="15" customHeight="1">
      <c r="C67"/>
      <c r="D67"/>
      <c r="E67"/>
      <c r="N67"/>
    </row>
  </sheetData>
  <mergeCells count="30">
    <mergeCell ref="E27:F27"/>
    <mergeCell ref="E18:F18"/>
    <mergeCell ref="I2:K2"/>
    <mergeCell ref="I3:K3"/>
    <mergeCell ref="O5:S6"/>
    <mergeCell ref="E13:F13"/>
    <mergeCell ref="E14:F14"/>
    <mergeCell ref="E15:F15"/>
    <mergeCell ref="E16:F16"/>
    <mergeCell ref="E17:F17"/>
    <mergeCell ref="E19:F19"/>
    <mergeCell ref="E20:F20"/>
    <mergeCell ref="E21:F21"/>
    <mergeCell ref="E22:F22"/>
    <mergeCell ref="C64:D64"/>
    <mergeCell ref="A1:J1"/>
    <mergeCell ref="E2:G2"/>
    <mergeCell ref="E3:G3"/>
    <mergeCell ref="C52:D52"/>
    <mergeCell ref="E6:F6"/>
    <mergeCell ref="E7:F7"/>
    <mergeCell ref="E8:F8"/>
    <mergeCell ref="E9:F9"/>
    <mergeCell ref="E10:F10"/>
    <mergeCell ref="E11:F11"/>
    <mergeCell ref="E12:F12"/>
    <mergeCell ref="E26:F26"/>
    <mergeCell ref="E23:F23"/>
    <mergeCell ref="E24:F24"/>
    <mergeCell ref="E25:F25"/>
  </mergeCells>
  <phoneticPr fontId="1"/>
  <conditionalFormatting sqref="C29:C34">
    <cfRule type="cellIs" dxfId="4" priority="4" operator="greaterThan">
      <formula>0</formula>
    </cfRule>
  </conditionalFormatting>
  <conditionalFormatting sqref="E29:E34">
    <cfRule type="cellIs" dxfId="3" priority="3" operator="greaterThan">
      <formula>0</formula>
    </cfRule>
  </conditionalFormatting>
  <conditionalFormatting sqref="G29:G34">
    <cfRule type="cellIs" dxfId="2" priority="2" operator="greaterThan">
      <formula>0</formula>
    </cfRule>
  </conditionalFormatting>
  <conditionalFormatting sqref="H8:H27">
    <cfRule type="containsText" dxfId="1" priority="6" operator="containsText" text="ふるさと">
      <formula>NOT(ISERROR(SEARCH("ふるさと",H8)))</formula>
    </cfRule>
  </conditionalFormatting>
  <conditionalFormatting sqref="I29:I33">
    <cfRule type="cellIs" dxfId="0" priority="1" operator="greaterThan">
      <formula>0</formula>
    </cfRule>
  </conditionalFormatting>
  <dataValidations count="7">
    <dataValidation type="list" allowBlank="1" showInputMessage="1" showErrorMessage="1" promptTitle="登録地区" prompt="登録地区を選択してください" sqref="M12:M18" xr:uid="{04C50192-E992-4DF1-8D69-67F84AE19214}">
      <formula1>$M$12:$M$18</formula1>
    </dataValidation>
    <dataValidation type="list" allowBlank="1" showInputMessage="1" showErrorMessage="1" promptTitle="種別" prompt="MS　WS　を選択してください" sqref="M20:M21 B7" xr:uid="{EF6734EB-CEB1-4F1A-8467-E73F8DB5C459}">
      <formula1>$M$20:$M$21</formula1>
    </dataValidation>
    <dataValidation allowBlank="1" showErrorMessage="1" promptTitle="種別" prompt="参加費金額_x000a_を入力してください。" sqref="G8:G27" xr:uid="{D74B08EC-F981-4B61-AF9D-BB2111460368}"/>
    <dataValidation type="list" allowBlank="1" showInputMessage="1" showErrorMessage="1" prompt="▼をクリックして選択して下さい" sqref="H8" xr:uid="{ECD489E3-B7E3-4F2B-8241-3F2C6E33EFDD}">
      <formula1>$O$7:$O$53</formula1>
    </dataValidation>
    <dataValidation type="list" allowBlank="1" showInputMessage="1" showErrorMessage="1" sqref="H9:H27" xr:uid="{278773F5-D3DA-4276-B3B0-61EA3F473954}">
      <formula1>$O$7:$O$53</formula1>
    </dataValidation>
    <dataValidation type="list" allowBlank="1" showInputMessage="1" showErrorMessage="1" prompt="▼をクリックして選択して下さい_x000a_" sqref="B8" xr:uid="{49466572-CA42-469F-B963-A8573433E7A3}">
      <formula1>$N$8:$N$29</formula1>
    </dataValidation>
    <dataValidation type="list" allowBlank="1" showInputMessage="1" showErrorMessage="1" sqref="B9:B27" xr:uid="{39E90185-917F-442E-AEF6-9241D6DB8AF4}">
      <formula1>$N$8:$N$29</formula1>
    </dataValidation>
  </dataValidations>
  <printOptions horizontalCentered="1"/>
  <pageMargins left="0.23622047244094491" right="0.23622047244094491" top="0.15748031496062992" bottom="0.35433070866141736" header="0.11811023622047245" footer="0.31496062992125984"/>
  <pageSetup paperSize="9" scale="85" fitToWidth="0" orientation="landscape" horizontalDpi="4294967293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1B9F3-920E-4C05-A478-ED3EEB7E7D38}">
  <sheetPr codeName="Sheet1"/>
  <dimension ref="B2:I39"/>
  <sheetViews>
    <sheetView view="pageBreakPreview" topLeftCell="A30" zoomScaleNormal="100" zoomScaleSheetLayoutView="100" workbookViewId="0">
      <selection activeCell="D36" sqref="D36:F37"/>
    </sheetView>
  </sheetViews>
  <sheetFormatPr defaultColWidth="8.9140625" defaultRowHeight="15.75" customHeight="1"/>
  <cols>
    <col min="1" max="1" width="4.5" style="5" customWidth="1"/>
    <col min="2" max="2" width="8.9140625" style="5"/>
    <col min="3" max="4" width="14.25" style="5" customWidth="1"/>
    <col min="5" max="5" width="2.4140625" style="5" customWidth="1"/>
    <col min="6" max="6" width="13.33203125" style="5" customWidth="1"/>
    <col min="7" max="7" width="13.25" style="5" customWidth="1"/>
    <col min="8" max="8" width="10.33203125" style="5" customWidth="1"/>
    <col min="9" max="9" width="8.25" style="5" customWidth="1"/>
    <col min="10" max="16384" width="8.9140625" style="5"/>
  </cols>
  <sheetData>
    <row r="2" spans="2:9" ht="22">
      <c r="B2" s="152" t="str">
        <f>①ダブルス!A1</f>
        <v>　令和8年度　第4回ＫＩＺＵＮＡカップバドミントン大会　申し込み書</v>
      </c>
      <c r="C2" s="152"/>
      <c r="D2" s="152"/>
      <c r="E2" s="152"/>
      <c r="F2" s="152"/>
      <c r="G2" s="152"/>
      <c r="H2" s="152"/>
    </row>
    <row r="3" spans="2:9" ht="16">
      <c r="F3" s="157" t="s">
        <v>31</v>
      </c>
      <c r="G3" s="157"/>
    </row>
    <row r="4" spans="2:9" ht="15.75" customHeight="1">
      <c r="F4" s="8"/>
      <c r="G4" s="8"/>
    </row>
    <row r="5" spans="2:9" ht="15.75" customHeight="1">
      <c r="B5" s="5" t="s">
        <v>16</v>
      </c>
      <c r="C5" s="156">
        <f ca="1">NOW()</f>
        <v>46057.809836921297</v>
      </c>
      <c r="D5" s="156"/>
    </row>
    <row r="6" spans="2:9" ht="15.75" customHeight="1" thickBot="1"/>
    <row r="7" spans="2:9" ht="15.75" customHeight="1" thickBot="1">
      <c r="C7" s="15" t="s">
        <v>27</v>
      </c>
    </row>
    <row r="8" spans="2:9" ht="15.75" customHeight="1">
      <c r="C8" s="14" t="s">
        <v>28</v>
      </c>
      <c r="D8" s="153">
        <f>①ダブルス!E3</f>
        <v>0</v>
      </c>
      <c r="E8" s="154"/>
      <c r="F8" s="155"/>
      <c r="G8" s="25"/>
    </row>
    <row r="9" spans="2:9" ht="15.75" customHeight="1">
      <c r="C9" s="13" t="s">
        <v>29</v>
      </c>
      <c r="D9" s="113">
        <f>①ダブルス!E2</f>
        <v>0</v>
      </c>
      <c r="E9" s="114"/>
      <c r="F9" s="115"/>
      <c r="G9" s="26"/>
      <c r="H9" s="27"/>
    </row>
    <row r="10" spans="2:9" ht="15.75" customHeight="1">
      <c r="C10" s="13" t="s">
        <v>17</v>
      </c>
      <c r="D10" s="153">
        <f>①ダブルス!I2</f>
        <v>0</v>
      </c>
      <c r="E10" s="154"/>
      <c r="F10" s="155"/>
      <c r="G10" s="25"/>
    </row>
    <row r="11" spans="2:9" ht="15.75" customHeight="1">
      <c r="C11" s="13" t="s">
        <v>30</v>
      </c>
      <c r="D11" s="153">
        <f>①ダブルス!I3</f>
        <v>0</v>
      </c>
      <c r="E11" s="154"/>
      <c r="F11" s="155"/>
      <c r="G11" s="25"/>
    </row>
    <row r="15" spans="2:9" ht="15.75" customHeight="1">
      <c r="B15" s="5" t="s">
        <v>18</v>
      </c>
    </row>
    <row r="16" spans="2:9" ht="15.75" customHeight="1">
      <c r="C16" s="151"/>
      <c r="D16" s="151"/>
      <c r="E16" s="151"/>
      <c r="F16" s="151"/>
      <c r="G16" s="151"/>
      <c r="H16" s="151"/>
      <c r="I16" s="151"/>
    </row>
    <row r="17" spans="2:8" ht="15.75" customHeight="1">
      <c r="C17" s="151" t="s">
        <v>98</v>
      </c>
      <c r="D17" s="151"/>
      <c r="E17" s="151"/>
      <c r="F17" s="151"/>
      <c r="G17" s="151"/>
      <c r="H17" s="151"/>
    </row>
    <row r="19" spans="2:8" ht="15.75" customHeight="1">
      <c r="C19" s="144" t="s">
        <v>95</v>
      </c>
      <c r="D19" s="144"/>
      <c r="E19" s="144"/>
      <c r="F19" s="144"/>
      <c r="G19" s="144"/>
      <c r="H19" s="144"/>
    </row>
    <row r="20" spans="2:8" ht="15.75" customHeight="1">
      <c r="B20" s="8"/>
      <c r="C20" s="144" t="s">
        <v>96</v>
      </c>
      <c r="D20" s="144"/>
      <c r="E20" s="144"/>
      <c r="F20" s="144"/>
      <c r="G20" s="144"/>
      <c r="H20" s="107"/>
    </row>
    <row r="21" spans="2:8" ht="15.75" customHeight="1">
      <c r="B21" s="8"/>
      <c r="C21" s="144" t="s">
        <v>97</v>
      </c>
      <c r="D21" s="144"/>
      <c r="E21" s="144"/>
      <c r="F21" s="144"/>
      <c r="G21" s="144"/>
      <c r="H21" s="144"/>
    </row>
    <row r="23" spans="2:8" ht="15.75" customHeight="1">
      <c r="C23" s="74"/>
      <c r="D23" s="74"/>
      <c r="E23" s="74"/>
      <c r="F23" s="74"/>
      <c r="G23" s="74"/>
      <c r="H23" s="74"/>
    </row>
    <row r="24" spans="2:8" ht="15.75" customHeight="1" thickBot="1">
      <c r="B24" s="9"/>
      <c r="C24" s="9"/>
      <c r="D24" s="9"/>
      <c r="E24" s="9"/>
      <c r="F24" s="9"/>
    </row>
    <row r="25" spans="2:8" ht="15.75" customHeight="1" thickBot="1">
      <c r="C25" s="37" t="s">
        <v>19</v>
      </c>
      <c r="D25" s="38" t="s">
        <v>20</v>
      </c>
      <c r="E25" s="8"/>
      <c r="F25" s="37" t="s">
        <v>19</v>
      </c>
      <c r="G25" s="38" t="s">
        <v>21</v>
      </c>
      <c r="H25" s="8"/>
    </row>
    <row r="26" spans="2:8" ht="15.75" customHeight="1" thickTop="1">
      <c r="C26" s="6" t="s">
        <v>22</v>
      </c>
      <c r="D26" s="24">
        <f>②シングルス!K29</f>
        <v>1</v>
      </c>
      <c r="E26" s="8"/>
      <c r="F26" s="6" t="s">
        <v>22</v>
      </c>
      <c r="G26" s="45">
        <f>D26*3000</f>
        <v>3000</v>
      </c>
      <c r="H26" s="44"/>
    </row>
    <row r="27" spans="2:8" ht="15.75" customHeight="1">
      <c r="C27" s="7" t="s">
        <v>23</v>
      </c>
      <c r="D27" s="24">
        <f>②シングルス!K30</f>
        <v>0</v>
      </c>
      <c r="E27" s="8"/>
      <c r="F27" s="7" t="s">
        <v>23</v>
      </c>
      <c r="G27" s="45">
        <f>D27*3000</f>
        <v>0</v>
      </c>
      <c r="H27" s="44"/>
    </row>
    <row r="28" spans="2:8" ht="15.75" customHeight="1">
      <c r="C28" s="7" t="s">
        <v>24</v>
      </c>
      <c r="D28" s="24">
        <f>①ダブルス!M30</f>
        <v>0</v>
      </c>
      <c r="E28" s="8"/>
      <c r="F28" s="7" t="s">
        <v>24</v>
      </c>
      <c r="G28" s="45">
        <f>D28*6000</f>
        <v>0</v>
      </c>
      <c r="H28" s="44"/>
    </row>
    <row r="29" spans="2:8" ht="15.75" customHeight="1">
      <c r="C29" s="7" t="s">
        <v>25</v>
      </c>
      <c r="D29" s="24">
        <f>①ダブルス!M31</f>
        <v>0</v>
      </c>
      <c r="E29" s="8"/>
      <c r="F29" s="7" t="s">
        <v>25</v>
      </c>
      <c r="G29" s="45">
        <f>D29*6000</f>
        <v>0</v>
      </c>
      <c r="H29" s="44"/>
    </row>
    <row r="30" spans="2:8" ht="15.75" customHeight="1" thickBot="1">
      <c r="C30" s="79" t="s">
        <v>26</v>
      </c>
      <c r="D30" s="80">
        <f>①ダブルス!M32</f>
        <v>0</v>
      </c>
      <c r="E30" s="8"/>
      <c r="F30" s="79" t="s">
        <v>26</v>
      </c>
      <c r="G30" s="81">
        <f>D30*6000</f>
        <v>0</v>
      </c>
      <c r="H30" s="44"/>
    </row>
    <row r="31" spans="2:8" ht="15.75" customHeight="1">
      <c r="C31" s="8"/>
      <c r="D31" s="8"/>
      <c r="E31" s="8"/>
      <c r="F31" s="8"/>
      <c r="G31" s="78"/>
      <c r="H31" s="44"/>
    </row>
    <row r="32" spans="2:8" ht="15.75" customHeight="1">
      <c r="F32" s="28"/>
    </row>
    <row r="33" spans="3:7" ht="15.75" customHeight="1">
      <c r="F33" s="46" t="s">
        <v>37</v>
      </c>
      <c r="G33" s="47">
        <f>SUM(G26:G30)</f>
        <v>3000</v>
      </c>
    </row>
    <row r="34" spans="3:7" ht="15.75" customHeight="1">
      <c r="F34" s="76"/>
      <c r="G34" s="75"/>
    </row>
    <row r="35" spans="3:7" ht="15.75" customHeight="1" thickBot="1"/>
    <row r="36" spans="3:7" ht="15.75" customHeight="1" thickTop="1">
      <c r="C36" s="145" t="s">
        <v>38</v>
      </c>
      <c r="D36" s="147"/>
      <c r="E36" s="147"/>
      <c r="F36" s="148"/>
    </row>
    <row r="37" spans="3:7" ht="15.75" customHeight="1" thickBot="1">
      <c r="C37" s="146"/>
      <c r="D37" s="149"/>
      <c r="E37" s="149"/>
      <c r="F37" s="150"/>
    </row>
    <row r="38" spans="3:7" ht="15.75" customHeight="1" thickTop="1">
      <c r="C38" s="109" t="s">
        <v>147</v>
      </c>
    </row>
    <row r="39" spans="3:7" ht="15.75" customHeight="1">
      <c r="C39" s="109" t="s">
        <v>155</v>
      </c>
    </row>
  </sheetData>
  <mergeCells count="14">
    <mergeCell ref="C17:H17"/>
    <mergeCell ref="B2:H2"/>
    <mergeCell ref="D8:F8"/>
    <mergeCell ref="D9:F9"/>
    <mergeCell ref="D10:F10"/>
    <mergeCell ref="D11:F11"/>
    <mergeCell ref="C5:D5"/>
    <mergeCell ref="F3:G3"/>
    <mergeCell ref="C16:I16"/>
    <mergeCell ref="C19:H19"/>
    <mergeCell ref="C21:H21"/>
    <mergeCell ref="C36:C37"/>
    <mergeCell ref="D36:F37"/>
    <mergeCell ref="C20:G20"/>
  </mergeCells>
  <phoneticPr fontId="1"/>
  <pageMargins left="0.25" right="0.25" top="0.75" bottom="0.75" header="0.3" footer="0.3"/>
  <pageSetup paperSize="9" fitToHeight="0" orientation="portrait" r:id="rId1"/>
  <ignoredErrors>
    <ignoredError sqref="C5 D9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①ダブルス</vt:lpstr>
      <vt:lpstr>②シングルス</vt:lpstr>
      <vt:lpstr>③参加料集計表</vt:lpstr>
      <vt:lpstr>①ダブルス!Print_Area</vt:lpstr>
      <vt:lpstr>②シングルス!Print_Area</vt:lpstr>
      <vt:lpstr>③参加料集計表!Print_Area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eihou051</dc:creator>
  <cp:lastModifiedBy>貫児 岡田</cp:lastModifiedBy>
  <cp:lastPrinted>2025-06-25T09:23:43Z</cp:lastPrinted>
  <dcterms:created xsi:type="dcterms:W3CDTF">2022-04-06T03:50:34Z</dcterms:created>
  <dcterms:modified xsi:type="dcterms:W3CDTF">2026-02-04T10:47:48Z</dcterms:modified>
</cp:coreProperties>
</file>