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0fe5e773d111b2/福島県バドミントン協会ＨＰ/全国社会人大会/"/>
    </mc:Choice>
  </mc:AlternateContent>
  <xr:revisionPtr revIDLastSave="0" documentId="8_{51B35D64-D754-4C42-B48B-D1FF821F132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①ダブルス" sheetId="1" r:id="rId1"/>
    <sheet name="②シングルス" sheetId="4" r:id="rId2"/>
    <sheet name="②参加料集計表" sheetId="3" r:id="rId3"/>
  </sheets>
  <definedNames>
    <definedName name="_xlnm.Print_Area" localSheetId="0">①ダブルス!$A$1:$J$37</definedName>
    <definedName name="_xlnm.Print_Area" localSheetId="1">②シングルス!$A$1:$J$33</definedName>
    <definedName name="_xlnm.Print_Area" localSheetId="2">②参加料集計表!$A$1:$H$34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I34" i="1"/>
  <c r="I33" i="1"/>
  <c r="I32" i="1"/>
  <c r="I31" i="1"/>
  <c r="I30" i="1"/>
  <c r="G37" i="1"/>
  <c r="G35" i="1"/>
  <c r="G34" i="1"/>
  <c r="I3" i="4"/>
  <c r="F3" i="4"/>
  <c r="G2" i="4"/>
  <c r="C3" i="4"/>
  <c r="C2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8" i="4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0" i="1"/>
  <c r="H9" i="1"/>
  <c r="A1" i="4"/>
  <c r="G33" i="4"/>
  <c r="E33" i="4"/>
  <c r="C33" i="4"/>
  <c r="I32" i="4"/>
  <c r="G32" i="4"/>
  <c r="E32" i="4"/>
  <c r="C32" i="4"/>
  <c r="I31" i="4"/>
  <c r="G31" i="4"/>
  <c r="E31" i="4"/>
  <c r="C31" i="4"/>
  <c r="I30" i="4"/>
  <c r="G30" i="4"/>
  <c r="E30" i="4"/>
  <c r="C30" i="4"/>
  <c r="I29" i="4"/>
  <c r="G29" i="4"/>
  <c r="E29" i="4"/>
  <c r="C29" i="4"/>
  <c r="G28" i="4"/>
  <c r="H27" i="4"/>
  <c r="H26" i="4"/>
  <c r="H25" i="4"/>
  <c r="H24" i="4"/>
  <c r="H23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I33" i="4" l="1"/>
  <c r="E24" i="3" s="1"/>
  <c r="G24" i="3" s="1"/>
  <c r="J30" i="1" l="1"/>
  <c r="J29" i="1"/>
  <c r="D10" i="3"/>
  <c r="D9" i="3"/>
  <c r="D8" i="3"/>
  <c r="D11" i="3"/>
  <c r="F10" i="1"/>
  <c r="G33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9" i="1"/>
  <c r="G32" i="1" l="1"/>
  <c r="G31" i="1"/>
  <c r="G30" i="1"/>
  <c r="E37" i="1"/>
  <c r="E36" i="1"/>
  <c r="E35" i="1"/>
  <c r="E34" i="1"/>
  <c r="E33" i="1"/>
  <c r="E32" i="1"/>
  <c r="E31" i="1"/>
  <c r="E30" i="1"/>
  <c r="C37" i="1"/>
  <c r="C36" i="1"/>
  <c r="C35" i="1"/>
  <c r="C34" i="1"/>
  <c r="C33" i="1"/>
  <c r="C32" i="1"/>
  <c r="C31" i="1"/>
  <c r="C30" i="1"/>
  <c r="G29" i="1"/>
  <c r="C5" i="3"/>
  <c r="I36" i="1" l="1"/>
  <c r="E23" i="3" s="1"/>
  <c r="G23" i="3" s="1"/>
  <c r="G25" i="3" s="1"/>
  <c r="B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fukubad</author>
  </authors>
  <commentList>
    <comment ref="F9" authorId="0" shapeId="0" xr:uid="{00000000-0006-0000-0000-000001000000}">
      <text>
        <r>
          <rPr>
            <b/>
            <sz val="10"/>
            <color indexed="81"/>
            <rFont val="MS P ゴシック"/>
            <family val="3"/>
            <charset val="128"/>
          </rPr>
          <t>氏名を入力すれば金額が表示されます。</t>
        </r>
      </text>
    </comment>
    <comment ref="G9" authorId="1" shapeId="0" xr:uid="{E5C7F9D7-6002-41D4-B4F6-9E589D83FB13}">
      <text>
        <r>
          <rPr>
            <b/>
            <sz val="9"/>
            <color indexed="81"/>
            <rFont val="MS P ゴシック"/>
            <family val="3"/>
            <charset val="128"/>
          </rPr>
          <t>県外と組む人は、相手方が、県登録・社会人連盟登録をしているか確認して下さい。</t>
        </r>
      </text>
    </comment>
    <comment ref="H9" authorId="0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生年月日を入力すれば表示されます。
表示は2026年4月1時点の満年齢になります。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fukubad</author>
    <author>User</author>
  </authors>
  <commentList>
    <comment ref="C2" authorId="0" shapeId="0" xr:uid="{0B9C7399-BC71-4BD4-9F1B-B986B4AA7E81}">
      <text>
        <r>
          <rPr>
            <b/>
            <sz val="9"/>
            <color indexed="81"/>
            <rFont val="MS P ゴシック"/>
            <family val="3"/>
            <charset val="128"/>
          </rPr>
          <t>ダブルスシートから転写されます。ダブルスの申し込みが無くても、ダブルスシートに入力願います。</t>
        </r>
      </text>
    </comment>
    <comment ref="G2" authorId="0" shapeId="0" xr:uid="{3D78B2C4-2ACE-4AF0-AFD1-5733E8307628}">
      <text>
        <r>
          <rPr>
            <b/>
            <sz val="9"/>
            <color indexed="81"/>
            <rFont val="MS P ゴシック"/>
            <family val="3"/>
            <charset val="128"/>
          </rPr>
          <t>ダブルスシートから転写されます。ダブルスの申し込みが無くても、ダブルスシートに入力願います。</t>
        </r>
      </text>
    </comment>
    <comment ref="C3" authorId="0" shapeId="0" xr:uid="{498190EC-60B1-46DB-BFE8-C5EC54947CF2}">
      <text>
        <r>
          <rPr>
            <b/>
            <sz val="9"/>
            <color indexed="81"/>
            <rFont val="MS P ゴシック"/>
            <family val="3"/>
            <charset val="128"/>
          </rPr>
          <t>ダブルスシートから転写されます。ダブルスの申し込みが無くても、ダブルスシートに入力願います。</t>
        </r>
      </text>
    </comment>
    <comment ref="F3" authorId="0" shapeId="0" xr:uid="{3AFD172E-CD11-4B80-9A58-ED12B1CC5D26}">
      <text>
        <r>
          <rPr>
            <b/>
            <sz val="9"/>
            <color indexed="81"/>
            <rFont val="MS P ゴシック"/>
            <family val="3"/>
            <charset val="128"/>
          </rPr>
          <t>ダブルスシートから転写されます。ダブルスの申し込みが無くても、ダブルスシートに入力願います。</t>
        </r>
      </text>
    </comment>
    <comment ref="I3" authorId="0" shapeId="0" xr:uid="{D3F4C5E4-AA37-43CB-AFB3-B4541084C996}">
      <text>
        <r>
          <rPr>
            <b/>
            <sz val="9"/>
            <color indexed="81"/>
            <rFont val="MS P ゴシック"/>
            <family val="3"/>
            <charset val="128"/>
          </rPr>
          <t>ダブルスシートから転写されます。ダブルスの申し込みが無くても、ダブルスシートに入力願います。</t>
        </r>
      </text>
    </comment>
    <comment ref="F8" authorId="1" shapeId="0" xr:uid="{C9028D9D-F11A-43DF-B4A0-EC9464C6751E}">
      <text>
        <r>
          <rPr>
            <b/>
            <sz val="10"/>
            <color indexed="81"/>
            <rFont val="MS P ゴシック"/>
            <family val="3"/>
            <charset val="128"/>
          </rPr>
          <t>氏名を入力すれば金額が入力されます。</t>
        </r>
      </text>
    </comment>
    <comment ref="H8" authorId="1" shapeId="0" xr:uid="{C4BBD939-E35A-4B74-96ED-B4ECAEBD080D}">
      <text>
        <r>
          <rPr>
            <b/>
            <sz val="10"/>
            <color indexed="81"/>
            <rFont val="MS P ゴシック"/>
            <family val="3"/>
            <charset val="128"/>
          </rPr>
          <t>生年月日を入力すれば表示されます。
表示は2026年4月1日時点の満年齢になります。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fukubad</author>
  </authors>
  <commentList>
    <comment ref="C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作成日が自動で入力されます。</t>
        </r>
      </text>
    </comment>
    <comment ref="D8" authorId="1" shapeId="0" xr:uid="{D57B4F56-644A-47D1-93BB-186C5D0F90F9}">
      <text>
        <r>
          <rPr>
            <b/>
            <sz val="9"/>
            <color indexed="81"/>
            <rFont val="MS P ゴシック"/>
            <family val="3"/>
            <charset val="128"/>
          </rPr>
          <t>ダブルス申し込みシートのデータが転写されます。</t>
        </r>
      </text>
    </comment>
    <comment ref="G31" authorId="1" shapeId="0" xr:uid="{2638D48F-2FD2-4FE4-BF63-86B9E78C8A9E}">
      <text>
        <r>
          <rPr>
            <b/>
            <sz val="9"/>
            <color indexed="81"/>
            <rFont val="MS P ゴシック"/>
            <family val="3"/>
            <charset val="128"/>
          </rPr>
          <t>宮城県の人とダブルスで出場する場合、申し込みは福島県で、お金は宮城県と折半して支払う等は、事務手続きが煩雑になるのでお止め下さい。</t>
        </r>
      </text>
    </comment>
  </commentList>
</comments>
</file>

<file path=xl/sharedStrings.xml><?xml version="1.0" encoding="utf-8"?>
<sst xmlns="http://schemas.openxmlformats.org/spreadsheetml/2006/main" count="202" uniqueCount="117">
  <si>
    <t>No.</t>
    <phoneticPr fontId="1"/>
  </si>
  <si>
    <t>氏名</t>
    <rPh sb="0" eb="2">
      <t>シメイ</t>
    </rPh>
    <phoneticPr fontId="1"/>
  </si>
  <si>
    <t>ふりがな</t>
    <phoneticPr fontId="1"/>
  </si>
  <si>
    <t>所属</t>
    <rPh sb="0" eb="2">
      <t>ショゾク</t>
    </rPh>
    <phoneticPr fontId="1"/>
  </si>
  <si>
    <t>満年齢</t>
    <rPh sb="0" eb="3">
      <t>マンネンレイ</t>
    </rPh>
    <phoneticPr fontId="1"/>
  </si>
  <si>
    <t>例</t>
    <rPh sb="0" eb="1">
      <t>レイ</t>
    </rPh>
    <phoneticPr fontId="1"/>
  </si>
  <si>
    <t>山田　太郎</t>
    <rPh sb="0" eb="2">
      <t>ヤマダ</t>
    </rPh>
    <rPh sb="3" eb="5">
      <t>タロウ</t>
    </rPh>
    <phoneticPr fontId="1"/>
  </si>
  <si>
    <t>福島　花子</t>
    <rPh sb="0" eb="2">
      <t>フクシマ</t>
    </rPh>
    <rPh sb="3" eb="5">
      <t>ハナコ</t>
    </rPh>
    <phoneticPr fontId="1"/>
  </si>
  <si>
    <t>福島愛好会</t>
    <rPh sb="0" eb="2">
      <t>フクシマ</t>
    </rPh>
    <rPh sb="2" eb="5">
      <t>アイコウカイ</t>
    </rPh>
    <phoneticPr fontId="1"/>
  </si>
  <si>
    <t>福島BC</t>
    <rPh sb="0" eb="2">
      <t>フクシマ</t>
    </rPh>
    <phoneticPr fontId="1"/>
  </si>
  <si>
    <t>年齢区分</t>
    <rPh sb="0" eb="4">
      <t>ネンレイクブン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</si>
  <si>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</si>
  <si>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e-mail：</t>
    <phoneticPr fontId="1"/>
  </si>
  <si>
    <t>申込み日</t>
    <rPh sb="0" eb="2">
      <t>モウシコ</t>
    </rPh>
    <rPh sb="3" eb="4">
      <t>ビ</t>
    </rPh>
    <phoneticPr fontId="1"/>
  </si>
  <si>
    <t>電話番号</t>
    <rPh sb="0" eb="4">
      <t>デンワバンゴウ</t>
    </rPh>
    <phoneticPr fontId="1"/>
  </si>
  <si>
    <t>＜参加費集計表＞</t>
    <rPh sb="1" eb="7">
      <t>サンカヒシュウケイヒョウ</t>
    </rPh>
    <phoneticPr fontId="1"/>
  </si>
  <si>
    <t>計算されている金額を所定の振込先に期日までにお振込ください</t>
    <rPh sb="0" eb="2">
      <t>ケイサン</t>
    </rPh>
    <rPh sb="7" eb="9">
      <t>キンガク</t>
    </rPh>
    <rPh sb="10" eb="12">
      <t>ショテイ</t>
    </rPh>
    <rPh sb="13" eb="16">
      <t>フリコミサキ</t>
    </rPh>
    <rPh sb="17" eb="19">
      <t>キジツ</t>
    </rPh>
    <rPh sb="23" eb="25">
      <t>フリコミ</t>
    </rPh>
    <phoneticPr fontId="1"/>
  </si>
  <si>
    <t xml:space="preserve">               口座名義：フクシマケンバドミントンキョウカイ</t>
    <rPh sb="15" eb="18">
      <t>コウザメイ</t>
    </rPh>
    <rPh sb="18" eb="19">
      <t>ギ</t>
    </rPh>
    <phoneticPr fontId="1"/>
  </si>
  <si>
    <t>申込み責任者</t>
  </si>
  <si>
    <t>氏　名</t>
    <rPh sb="0" eb="1">
      <t>シ</t>
    </rPh>
    <phoneticPr fontId="1"/>
  </si>
  <si>
    <t>所属名</t>
    <phoneticPr fontId="1"/>
  </si>
  <si>
    <t>メールアドレス</t>
    <phoneticPr fontId="1"/>
  </si>
  <si>
    <t>振り込み明細表</t>
    <rPh sb="0" eb="1">
      <t>フ</t>
    </rPh>
    <rPh sb="2" eb="3">
      <t>コ</t>
    </rPh>
    <rPh sb="4" eb="6">
      <t>メイサイ</t>
    </rPh>
    <rPh sb="6" eb="7">
      <t>ヒョウ</t>
    </rPh>
    <phoneticPr fontId="1"/>
  </si>
  <si>
    <t>やまだ　たろう</t>
    <phoneticPr fontId="1"/>
  </si>
  <si>
    <t>ふくしま　はなこ</t>
    <phoneticPr fontId="1"/>
  </si>
  <si>
    <t>参加費</t>
    <rPh sb="0" eb="3">
      <t>サンカヒ</t>
    </rPh>
    <phoneticPr fontId="1"/>
  </si>
  <si>
    <t>種目別合計</t>
    <rPh sb="0" eb="3">
      <t>シュモクベツ</t>
    </rPh>
    <rPh sb="3" eb="5">
      <t>ゴウケイ</t>
    </rPh>
    <phoneticPr fontId="1"/>
  </si>
  <si>
    <t>振込人氏名</t>
    <rPh sb="0" eb="3">
      <t>フリコミニン</t>
    </rPh>
    <rPh sb="3" eb="5">
      <t>シメイ</t>
    </rPh>
    <phoneticPr fontId="1"/>
  </si>
  <si>
    <t>【振込先】 金融機関：大東銀行　　うねめ支店　　普通　　3013461</t>
    <rPh sb="11" eb="13">
      <t>ダイトウ</t>
    </rPh>
    <rPh sb="13" eb="15">
      <t>ギンコウ</t>
    </rPh>
    <rPh sb="20" eb="22">
      <t>シテン</t>
    </rPh>
    <rPh sb="24" eb="26">
      <t>フツウ</t>
    </rPh>
    <phoneticPr fontId="1"/>
  </si>
  <si>
    <t>口座名義人：福島県社会人クラブバドミントン連盟</t>
    <rPh sb="0" eb="3">
      <t>コウザメイ</t>
    </rPh>
    <rPh sb="3" eb="4">
      <t>ギ</t>
    </rPh>
    <rPh sb="4" eb="5">
      <t>ニン</t>
    </rPh>
    <rPh sb="6" eb="9">
      <t>フクシマケン</t>
    </rPh>
    <rPh sb="9" eb="12">
      <t>シャカイジン</t>
    </rPh>
    <rPh sb="21" eb="23">
      <t>レンメイ</t>
    </rPh>
    <phoneticPr fontId="1"/>
  </si>
  <si>
    <t>種別＆年齢区分</t>
    <rPh sb="0" eb="2">
      <t>シュベツ</t>
    </rPh>
    <rPh sb="3" eb="7">
      <t>ネンレイクブン</t>
    </rPh>
    <phoneticPr fontId="1"/>
  </si>
  <si>
    <t>MD</t>
    <phoneticPr fontId="1"/>
  </si>
  <si>
    <t>30MD</t>
    <phoneticPr fontId="1"/>
  </si>
  <si>
    <t>35MD</t>
    <phoneticPr fontId="1"/>
  </si>
  <si>
    <t>40MD</t>
    <phoneticPr fontId="1"/>
  </si>
  <si>
    <t>45MD</t>
    <phoneticPr fontId="1"/>
  </si>
  <si>
    <t>50MD</t>
    <phoneticPr fontId="1"/>
  </si>
  <si>
    <t>55MD</t>
    <phoneticPr fontId="1"/>
  </si>
  <si>
    <t>60MD</t>
    <phoneticPr fontId="1"/>
  </si>
  <si>
    <t>65MD</t>
    <phoneticPr fontId="1"/>
  </si>
  <si>
    <t>70MD</t>
    <phoneticPr fontId="1"/>
  </si>
  <si>
    <t>75MD</t>
    <phoneticPr fontId="1"/>
  </si>
  <si>
    <t>WD</t>
    <phoneticPr fontId="1"/>
  </si>
  <si>
    <t>30WD</t>
    <phoneticPr fontId="1"/>
  </si>
  <si>
    <t>35WD</t>
    <phoneticPr fontId="1"/>
  </si>
  <si>
    <t>40WD</t>
    <phoneticPr fontId="1"/>
  </si>
  <si>
    <t>45WD</t>
    <phoneticPr fontId="1"/>
  </si>
  <si>
    <t>50WD</t>
    <phoneticPr fontId="1"/>
  </si>
  <si>
    <t>55WD</t>
    <phoneticPr fontId="1"/>
  </si>
  <si>
    <t>60WD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</si>
  <si>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</si>
  <si>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</si>
  <si>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</si>
  <si>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</si>
  <si>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</si>
  <si>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</si>
  <si>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</si>
  <si>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</si>
  <si>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</si>
  <si>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</si>
  <si>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</si>
  <si>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</si>
  <si>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</si>
  <si>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</si>
  <si>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</si>
  <si>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65WD</t>
    <phoneticPr fontId="1"/>
  </si>
  <si>
    <t>65WD</t>
    <phoneticPr fontId="1"/>
  </si>
  <si>
    <t>福島県</t>
    <rPh sb="0" eb="3">
      <t>フクシマケン</t>
    </rPh>
    <phoneticPr fontId="1"/>
  </si>
  <si>
    <t>所属県名</t>
    <rPh sb="0" eb="2">
      <t>ショゾク</t>
    </rPh>
    <rPh sb="2" eb="3">
      <t>ケン</t>
    </rPh>
    <rPh sb="3" eb="4">
      <t>メイ</t>
    </rPh>
    <phoneticPr fontId="1"/>
  </si>
  <si>
    <t>所属クラブ（団体名）</t>
    <rPh sb="0" eb="2">
      <t>ショゾク</t>
    </rPh>
    <rPh sb="6" eb="9">
      <t>ダンタイメイ</t>
    </rPh>
    <phoneticPr fontId="1"/>
  </si>
  <si>
    <t>Tel</t>
    <phoneticPr fontId="1"/>
  </si>
  <si>
    <t>所属県名</t>
    <rPh sb="0" eb="2">
      <t>ショゾク</t>
    </rPh>
    <rPh sb="2" eb="4">
      <t>ケンメイ</t>
    </rPh>
    <phoneticPr fontId="1"/>
  </si>
  <si>
    <t>小計</t>
    <rPh sb="0" eb="2">
      <t>ショウケイ</t>
    </rPh>
    <phoneticPr fontId="1"/>
  </si>
  <si>
    <t>単価</t>
    <rPh sb="0" eb="2">
      <t>タンカ</t>
    </rPh>
    <phoneticPr fontId="1"/>
  </si>
  <si>
    <t>【参加費内訳】</t>
    <rPh sb="1" eb="3">
      <t>サンカ</t>
    </rPh>
    <rPh sb="3" eb="4">
      <t>ヒ</t>
    </rPh>
    <rPh sb="4" eb="6">
      <t>ウチワケ</t>
    </rPh>
    <phoneticPr fontId="1"/>
  </si>
  <si>
    <t>MD</t>
  </si>
  <si>
    <t>※名前を記載されない方は，無効になる恐れがあります。振り込む方の通帳の名前を記載願います。</t>
    <rPh sb="1" eb="3">
      <t>ナマエ</t>
    </rPh>
    <rPh sb="4" eb="6">
      <t>キサイ</t>
    </rPh>
    <rPh sb="10" eb="11">
      <t>カタ</t>
    </rPh>
    <rPh sb="13" eb="15">
      <t>ムコウ</t>
    </rPh>
    <rPh sb="18" eb="19">
      <t>オソ</t>
    </rPh>
    <rPh sb="26" eb="27">
      <t>フ</t>
    </rPh>
    <rPh sb="28" eb="29">
      <t>コ</t>
    </rPh>
    <rPh sb="30" eb="31">
      <t>カタ</t>
    </rPh>
    <rPh sb="32" eb="34">
      <t>ツウチョウ</t>
    </rPh>
    <rPh sb="35" eb="37">
      <t>ナマエ</t>
    </rPh>
    <rPh sb="38" eb="40">
      <t>キサイ</t>
    </rPh>
    <rPh sb="40" eb="41">
      <t>ネガ</t>
    </rPh>
    <phoneticPr fontId="1"/>
  </si>
  <si>
    <t>2026　第2回東北社会人クラブオープンバドミントン大会</t>
    <rPh sb="5" eb="6">
      <t>ダイ</t>
    </rPh>
    <rPh sb="7" eb="8">
      <t>カイ</t>
    </rPh>
    <rPh sb="8" eb="10">
      <t>トウホク</t>
    </rPh>
    <rPh sb="10" eb="12">
      <t>シャカイ</t>
    </rPh>
    <rPh sb="12" eb="13">
      <t>ジン</t>
    </rPh>
    <rPh sb="26" eb="28">
      <t>タイカイ</t>
    </rPh>
    <phoneticPr fontId="1"/>
  </si>
  <si>
    <t>種別＆年齢区分</t>
    <rPh sb="0" eb="2">
      <t>シュベツ</t>
    </rPh>
    <rPh sb="3" eb="5">
      <t>ネンレイ</t>
    </rPh>
    <rPh sb="5" eb="7">
      <t>クブン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</si>
  <si>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</si>
  <si>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WS</t>
    <phoneticPr fontId="1"/>
  </si>
  <si>
    <t>ふくしまはなこ</t>
    <phoneticPr fontId="1"/>
  </si>
  <si>
    <t>MS</t>
    <phoneticPr fontId="1"/>
  </si>
  <si>
    <t>30MS</t>
    <phoneticPr fontId="1"/>
  </si>
  <si>
    <t>35MS</t>
    <phoneticPr fontId="1"/>
  </si>
  <si>
    <t>40MS</t>
    <phoneticPr fontId="1"/>
  </si>
  <si>
    <t>45MS</t>
    <phoneticPr fontId="1"/>
  </si>
  <si>
    <t>50MS</t>
    <phoneticPr fontId="1"/>
  </si>
  <si>
    <t>55MS</t>
    <phoneticPr fontId="1"/>
  </si>
  <si>
    <t>60MS</t>
    <phoneticPr fontId="1"/>
  </si>
  <si>
    <t>65MS</t>
    <phoneticPr fontId="1"/>
  </si>
  <si>
    <t>70MS</t>
    <phoneticPr fontId="1"/>
  </si>
  <si>
    <t>75MS</t>
    <phoneticPr fontId="1"/>
  </si>
  <si>
    <t>30WS</t>
    <phoneticPr fontId="1"/>
  </si>
  <si>
    <t>35WS</t>
    <phoneticPr fontId="1"/>
  </si>
  <si>
    <t>40WS</t>
    <phoneticPr fontId="1"/>
  </si>
  <si>
    <t>45WS</t>
    <phoneticPr fontId="1"/>
  </si>
  <si>
    <t>50WS</t>
    <phoneticPr fontId="1"/>
  </si>
  <si>
    <t>55WS</t>
    <phoneticPr fontId="1"/>
  </si>
  <si>
    <t>60WS</t>
    <phoneticPr fontId="1"/>
  </si>
  <si>
    <t>◆シングルス　種別／年齢区分／所属県名　　各セルをクリックし、▼から該当するものを選択してください。もし間違って入力した場合は”Delete”キーで削除して下さい。</t>
    <rPh sb="10" eb="14">
      <t>ネンレイクブン</t>
    </rPh>
    <rPh sb="15" eb="17">
      <t>ショゾク</t>
    </rPh>
    <rPh sb="17" eb="19">
      <t>ケンメイ</t>
    </rPh>
    <rPh sb="21" eb="22">
      <t>カク</t>
    </rPh>
    <rPh sb="34" eb="36">
      <t>ガイトウ</t>
    </rPh>
    <rPh sb="41" eb="43">
      <t>センタク</t>
    </rPh>
    <rPh sb="52" eb="54">
      <t>マチガ</t>
    </rPh>
    <rPh sb="56" eb="58">
      <t>ニュウリョク</t>
    </rPh>
    <rPh sb="60" eb="62">
      <t>バアイ</t>
    </rPh>
    <rPh sb="74" eb="76">
      <t>サクジョ</t>
    </rPh>
    <rPh sb="78" eb="79">
      <t>クダ</t>
    </rPh>
    <phoneticPr fontId="1"/>
  </si>
  <si>
    <t>ダブルス</t>
    <phoneticPr fontId="1"/>
  </si>
  <si>
    <t>シングルス</t>
    <phoneticPr fontId="1"/>
  </si>
  <si>
    <t>合計</t>
    <rPh sb="0" eb="2">
      <t>ゴウケイ</t>
    </rPh>
    <phoneticPr fontId="1"/>
  </si>
  <si>
    <t>※申込先が別の場合でも、どちらかに寄せて申し込み及び支払いをお願いします。</t>
    <rPh sb="1" eb="3">
      <t>モウシコミ</t>
    </rPh>
    <rPh sb="3" eb="4">
      <t>サキ</t>
    </rPh>
    <rPh sb="5" eb="6">
      <t>ベツ</t>
    </rPh>
    <rPh sb="7" eb="9">
      <t>バアイ</t>
    </rPh>
    <rPh sb="17" eb="18">
      <t>ヨ</t>
    </rPh>
    <rPh sb="20" eb="21">
      <t>モウ</t>
    </rPh>
    <rPh sb="22" eb="23">
      <t>コ</t>
    </rPh>
    <rPh sb="24" eb="25">
      <t>オヨ</t>
    </rPh>
    <rPh sb="26" eb="28">
      <t>シハラ</t>
    </rPh>
    <rPh sb="31" eb="32">
      <t>ネガ</t>
    </rPh>
    <phoneticPr fontId="1"/>
  </si>
  <si>
    <t>◆シングルス　種別／年齢区分／所属県名　　各セルをクリックし、▼から該当するものを選択してください。もし間違って入力した場合は”Delete”キーで削除して下さい。</t>
    <phoneticPr fontId="1"/>
  </si>
  <si>
    <t>60MIX</t>
    <phoneticPr fontId="1"/>
  </si>
  <si>
    <t>70MIX</t>
    <phoneticPr fontId="1"/>
  </si>
  <si>
    <t>80MIX</t>
    <phoneticPr fontId="1"/>
  </si>
  <si>
    <t>90MIX</t>
    <phoneticPr fontId="1"/>
  </si>
  <si>
    <t>100MIX</t>
    <phoneticPr fontId="1"/>
  </si>
  <si>
    <t>110MIX</t>
    <phoneticPr fontId="1"/>
  </si>
  <si>
    <t>120MIX</t>
    <phoneticPr fontId="1"/>
  </si>
  <si>
    <t>130MIX</t>
    <phoneticPr fontId="1"/>
  </si>
  <si>
    <t>140MIX</t>
    <phoneticPr fontId="1"/>
  </si>
  <si>
    <t>参加・不参加</t>
    <rPh sb="0" eb="2">
      <t>サンカ</t>
    </rPh>
    <rPh sb="3" eb="6">
      <t>フサンカ</t>
    </rPh>
    <phoneticPr fontId="1"/>
  </si>
  <si>
    <t>R8年3月8日社会人大会</t>
    <rPh sb="2" eb="3">
      <t>ネン</t>
    </rPh>
    <rPh sb="4" eb="5">
      <t>ツキ</t>
    </rPh>
    <rPh sb="6" eb="7">
      <t>ニチ</t>
    </rPh>
    <rPh sb="7" eb="10">
      <t>シャカイジン</t>
    </rPh>
    <rPh sb="10" eb="1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</si>
</sst>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&lt;=999]000;[&lt;=9999]000\-00;000\-0000"/>
    <numFmt numFmtId="177" formatCode="[$]ggge&quot;年&quot;m&quot;月&quot;d&quot;日&quot;;@"/>
    <numFmt numFmtId="178" formatCode="yyyy\-mm\-dd;@"/>
    <numFmt numFmtId="179" formatCode="#,##0&quot;組&quot;"/>
    <numFmt numFmtId="180" formatCode="#,##0&quot;円&quot;"/>
    <numFmt numFmtId="181" formatCode="#,##0&quot;人&quot;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theme="1"/>
      <name val="Arial"/>
      <family val="2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6" fillId="0" borderId="0" xfId="0" applyFont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3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38" fontId="7" fillId="0" borderId="1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78" fontId="5" fillId="0" borderId="0" xfId="1" applyNumberFormat="1" applyFont="1" applyBorder="1" applyAlignment="1" applyProtection="1">
      <alignment horizontal="center" vertical="center"/>
      <protection locked="0"/>
    </xf>
    <xf numFmtId="38" fontId="7" fillId="0" borderId="0" xfId="0" applyNumberFormat="1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8" fontId="7" fillId="0" borderId="4" xfId="2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4" fontId="0" fillId="0" borderId="29" xfId="0" applyNumberForma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38" fontId="3" fillId="2" borderId="30" xfId="2" applyFont="1" applyFill="1" applyBorder="1" applyAlignment="1">
      <alignment horizontal="center" vertical="center" wrapText="1"/>
    </xf>
    <xf numFmtId="14" fontId="3" fillId="2" borderId="30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38" fontId="3" fillId="2" borderId="31" xfId="2" applyFont="1" applyFill="1" applyBorder="1" applyAlignment="1">
      <alignment horizontal="center" vertical="center" wrapText="1"/>
    </xf>
    <xf numFmtId="14" fontId="3" fillId="2" borderId="3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180" fontId="13" fillId="0" borderId="1" xfId="0" applyNumberFormat="1" applyFont="1" applyBorder="1" applyAlignment="1">
      <alignment horizontal="right" vertical="center"/>
    </xf>
    <xf numFmtId="180" fontId="13" fillId="0" borderId="2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2" borderId="39" xfId="0" applyFont="1" applyFill="1" applyBorder="1" applyAlignment="1">
      <alignment horizontal="center" vertical="center" wrapText="1"/>
    </xf>
    <xf numFmtId="14" fontId="3" fillId="2" borderId="39" xfId="0" applyNumberFormat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38" fontId="7" fillId="0" borderId="35" xfId="2" applyFont="1" applyBorder="1" applyAlignment="1">
      <alignment horizontal="center" vertical="center"/>
    </xf>
    <xf numFmtId="14" fontId="0" fillId="0" borderId="35" xfId="0" applyNumberForma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6" xfId="0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0" fillId="0" borderId="7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38" fontId="7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179" fontId="13" fillId="0" borderId="37" xfId="0" applyNumberFormat="1" applyFont="1" applyBorder="1">
      <alignment vertical="center"/>
    </xf>
    <xf numFmtId="181" fontId="13" fillId="0" borderId="1" xfId="0" applyNumberFormat="1" applyFont="1" applyBorder="1">
      <alignment vertical="center"/>
    </xf>
    <xf numFmtId="179" fontId="13" fillId="0" borderId="46" xfId="0" applyNumberFormat="1" applyFont="1" applyBorder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80" fontId="13" fillId="0" borderId="46" xfId="0" applyNumberFormat="1" applyFont="1" applyBorder="1" applyAlignment="1">
      <alignment horizontal="right" vertical="center"/>
    </xf>
    <xf numFmtId="180" fontId="13" fillId="0" borderId="9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3" fillId="0" borderId="54" xfId="0" applyFont="1" applyBorder="1" applyAlignment="1">
      <alignment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176" fontId="3" fillId="0" borderId="30" xfId="0" applyNumberFormat="1" applyFont="1" applyBorder="1" applyAlignment="1" applyProtection="1">
      <alignment horizontal="center" vertical="center"/>
      <protection locked="0"/>
    </xf>
    <xf numFmtId="176" fontId="3" fillId="0" borderId="33" xfId="0" applyNumberFormat="1" applyFont="1" applyBorder="1" applyAlignment="1" applyProtection="1">
      <alignment horizontal="center" vertical="center"/>
      <protection locked="0"/>
    </xf>
    <xf numFmtId="176" fontId="3" fillId="0" borderId="45" xfId="0" applyNumberFormat="1" applyFont="1" applyBorder="1" applyAlignment="1" applyProtection="1">
      <alignment horizontal="center" vertical="center"/>
      <protection locked="0"/>
    </xf>
    <xf numFmtId="0" fontId="2" fillId="0" borderId="31" xfId="1" applyBorder="1" applyAlignment="1" applyProtection="1">
      <alignment horizontal="center" vertical="center"/>
      <protection locked="0"/>
    </xf>
    <xf numFmtId="0" fontId="2" fillId="0" borderId="44" xfId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176" fontId="3" fillId="5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Q71"/>
  <sheetViews>
    <sheetView view="pageBreakPreview" zoomScale="91" zoomScaleNormal="91" zoomScaleSheetLayoutView="91" workbookViewId="0">
      <selection activeCell="D12" sqref="D12"/>
    </sheetView>
  </sheetViews>
  <sheetFormatPr defaultColWidth="9" defaultRowHeight="15"/>
  <cols>
    <col min="1" max="1" width="4.5" style="1" customWidth="1"/>
    <col min="2" max="9" width="15.9140625" style="1" customWidth="1"/>
    <col min="10" max="10" width="12.33203125" style="1" customWidth="1"/>
    <col min="11" max="12" width="15.25" style="1" hidden="1" customWidth="1"/>
    <col min="13" max="13" width="15.25" style="1" customWidth="1"/>
    <col min="14" max="14" width="11.58203125" style="1" customWidth="1"/>
    <col min="15" max="16384" width="9" style="1"/>
  </cols>
  <sheetData>
    <row r="1" spans="1:17" ht="24" customHeight="1" thickBot="1">
      <c r="A1" s="116" t="s">
        <v>77</v>
      </c>
      <c r="B1" s="116"/>
      <c r="C1" s="116"/>
      <c r="D1" s="116"/>
      <c r="E1" s="116"/>
      <c r="F1" s="116"/>
      <c r="G1" s="116"/>
      <c r="H1" s="116"/>
      <c r="I1" s="116"/>
      <c r="J1" s="51"/>
    </row>
    <row r="2" spans="1:17" ht="18" customHeight="1">
      <c r="A2" s="111" t="s">
        <v>68</v>
      </c>
      <c r="B2" s="112"/>
      <c r="C2" s="110"/>
      <c r="D2" s="110"/>
      <c r="E2" s="124" t="s">
        <v>69</v>
      </c>
      <c r="F2" s="124"/>
      <c r="G2" s="105"/>
      <c r="H2" s="106"/>
      <c r="I2" s="106"/>
      <c r="J2" s="107"/>
    </row>
    <row r="3" spans="1:17" ht="18" customHeight="1" thickBot="1">
      <c r="A3" s="113" t="s">
        <v>11</v>
      </c>
      <c r="B3" s="114"/>
      <c r="C3" s="115"/>
      <c r="D3" s="115"/>
      <c r="E3" s="44" t="s">
        <v>70</v>
      </c>
      <c r="F3" s="115"/>
      <c r="G3" s="115"/>
      <c r="H3" s="44" t="s">
        <v>12</v>
      </c>
      <c r="I3" s="108"/>
      <c r="J3" s="109"/>
    </row>
    <row r="4" spans="1:17" ht="5.5" customHeight="1">
      <c r="D4" s="2"/>
      <c r="E4" s="14"/>
      <c r="F4" s="14"/>
      <c r="G4" s="14"/>
      <c r="H4" s="12"/>
      <c r="I4" s="19"/>
      <c r="J4" s="26"/>
    </row>
    <row r="5" spans="1:17" ht="18.5" customHeight="1" thickBot="1">
      <c r="A5" s="104" t="s">
        <v>105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7" ht="30.5" thickBot="1">
      <c r="A6" s="25" t="s">
        <v>0</v>
      </c>
      <c r="B6" s="24" t="s">
        <v>30</v>
      </c>
      <c r="C6" s="24" t="s">
        <v>1</v>
      </c>
      <c r="D6" s="24" t="s">
        <v>2</v>
      </c>
      <c r="E6" s="24" t="s">
        <v>3</v>
      </c>
      <c r="F6" s="24" t="s">
        <v>25</v>
      </c>
      <c r="G6" s="24" t="s">
        <v>71</v>
      </c>
      <c r="H6" s="24" t="s">
        <v>4</v>
      </c>
      <c r="I6" s="24" t="s">
        <v>79</v>
      </c>
      <c r="J6" s="64" t="s">
        <v>116</v>
      </c>
      <c r="M6" s="125"/>
      <c r="N6" s="125"/>
      <c r="O6" s="125"/>
      <c r="P6" s="125"/>
      <c r="Q6" s="125"/>
    </row>
    <row r="7" spans="1:17" ht="18" customHeight="1">
      <c r="A7" s="120" t="s">
        <v>5</v>
      </c>
      <c r="B7" s="120" t="s">
        <v>75</v>
      </c>
      <c r="C7" s="52" t="s">
        <v>6</v>
      </c>
      <c r="D7" s="52" t="s">
        <v>23</v>
      </c>
      <c r="E7" s="52" t="s">
        <v>8</v>
      </c>
      <c r="F7" s="53">
        <v>3000</v>
      </c>
      <c r="G7" s="52" t="s">
        <v>67</v>
      </c>
      <c r="H7" s="52">
        <v>35</v>
      </c>
      <c r="I7" s="54">
        <v>32973</v>
      </c>
      <c r="J7" s="129" t="s">
        <v>115</v>
      </c>
      <c r="M7" s="125"/>
      <c r="N7" s="125"/>
      <c r="O7" s="125"/>
      <c r="P7" s="125"/>
      <c r="Q7" s="125"/>
    </row>
    <row r="8" spans="1:17" ht="18" customHeight="1" thickBot="1">
      <c r="A8" s="121"/>
      <c r="B8" s="121"/>
      <c r="C8" s="55" t="s">
        <v>7</v>
      </c>
      <c r="D8" s="55" t="s">
        <v>24</v>
      </c>
      <c r="E8" s="55" t="s">
        <v>9</v>
      </c>
      <c r="F8" s="56">
        <v>3000</v>
      </c>
      <c r="G8" s="55" t="s">
        <v>67</v>
      </c>
      <c r="H8" s="55">
        <v>36</v>
      </c>
      <c r="I8" s="57">
        <v>32608</v>
      </c>
      <c r="J8" s="130"/>
      <c r="L8" s="1" t="s">
        <v>10</v>
      </c>
      <c r="M8" s="22"/>
    </row>
    <row r="9" spans="1:17" ht="18" customHeight="1">
      <c r="A9" s="122">
        <v>1</v>
      </c>
      <c r="B9" s="123"/>
      <c r="C9" s="30"/>
      <c r="D9" s="30"/>
      <c r="E9" s="30"/>
      <c r="F9" s="29" t="str">
        <f>IF(C9=""," ",(3000))</f>
        <v xml:space="preserve"> </v>
      </c>
      <c r="G9" s="28"/>
      <c r="H9" s="32" t="str">
        <f>IF(I9="","　",(INT(((DATE(2026,4,1)-I9))/365.25)))</f>
        <v>　</v>
      </c>
      <c r="I9" s="31"/>
      <c r="J9" s="71"/>
      <c r="L9" s="1" t="s">
        <v>31</v>
      </c>
      <c r="M9" s="23"/>
    </row>
    <row r="10" spans="1:17" ht="18" customHeight="1">
      <c r="A10" s="117"/>
      <c r="B10" s="119"/>
      <c r="C10" s="7"/>
      <c r="D10" s="7"/>
      <c r="E10" s="7"/>
      <c r="F10" s="20" t="str">
        <f t="shared" ref="F10:F28" si="0">IF(C10=""," ",(3000))</f>
        <v xml:space="preserve"> </v>
      </c>
      <c r="G10" s="6"/>
      <c r="H10" s="32" t="str">
        <f>IF(I10="","　",(INT(((DATE(2026,4,1)-I10))/365.25)))</f>
        <v>　</v>
      </c>
      <c r="I10" s="41"/>
      <c r="J10" s="75"/>
      <c r="L10" s="1" t="s">
        <v>32</v>
      </c>
      <c r="M10" s="23"/>
    </row>
    <row r="11" spans="1:17" ht="18" customHeight="1">
      <c r="A11" s="117">
        <v>2</v>
      </c>
      <c r="B11" s="118"/>
      <c r="C11" s="7"/>
      <c r="D11" s="7"/>
      <c r="E11" s="7"/>
      <c r="F11" s="20" t="str">
        <f t="shared" si="0"/>
        <v xml:space="preserve"> </v>
      </c>
      <c r="G11" s="6"/>
      <c r="H11" s="32" t="str">
        <f t="shared" ref="H11:H28" si="1">IF(I11="","　",(INT(((DATE(2026,4,1)-I11))/365.25)))</f>
        <v>　</v>
      </c>
      <c r="I11" s="17"/>
      <c r="J11" s="75"/>
      <c r="L11" s="1" t="s">
        <v>33</v>
      </c>
    </row>
    <row r="12" spans="1:17" ht="18" customHeight="1">
      <c r="A12" s="117"/>
      <c r="B12" s="119"/>
      <c r="C12" s="7"/>
      <c r="D12" s="7"/>
      <c r="E12" s="7"/>
      <c r="F12" s="20" t="str">
        <f t="shared" si="0"/>
        <v xml:space="preserve"> </v>
      </c>
      <c r="G12" s="6"/>
      <c r="H12" s="32" t="str">
        <f t="shared" si="1"/>
        <v>　</v>
      </c>
      <c r="I12" s="17"/>
      <c r="J12" s="75"/>
      <c r="L12" s="1" t="s">
        <v>34</v>
      </c>
    </row>
    <row r="13" spans="1:17" ht="18" customHeight="1">
      <c r="A13" s="117">
        <v>3</v>
      </c>
      <c r="B13" s="118"/>
      <c r="C13" s="7"/>
      <c r="D13" s="7"/>
      <c r="E13" s="6"/>
      <c r="F13" s="20" t="str">
        <f t="shared" si="0"/>
        <v xml:space="preserve"> </v>
      </c>
      <c r="G13" s="6"/>
      <c r="H13" s="32" t="str">
        <f t="shared" si="1"/>
        <v>　</v>
      </c>
      <c r="I13" s="17"/>
      <c r="J13" s="75"/>
      <c r="K13" s="42" t="s">
        <v>50</v>
      </c>
      <c r="L13" s="1" t="s">
        <v>35</v>
      </c>
    </row>
    <row r="14" spans="1:17" ht="18" customHeight="1">
      <c r="A14" s="117"/>
      <c r="B14" s="119"/>
      <c r="C14" s="7"/>
      <c r="D14" s="7"/>
      <c r="E14" s="7"/>
      <c r="F14" s="20" t="str">
        <f t="shared" si="0"/>
        <v xml:space="preserve"> </v>
      </c>
      <c r="G14" s="6"/>
      <c r="H14" s="32" t="str">
        <f t="shared" si="1"/>
        <v>　</v>
      </c>
      <c r="I14" s="17"/>
      <c r="J14" s="75"/>
      <c r="K14" s="42" t="s">
        <v>51</v>
      </c>
      <c r="L14" s="1" t="s">
        <v>36</v>
      </c>
    </row>
    <row r="15" spans="1:17" ht="18" customHeight="1">
      <c r="A15" s="117">
        <v>4</v>
      </c>
      <c r="B15" s="118"/>
      <c r="C15" s="7"/>
      <c r="D15" s="7"/>
      <c r="E15" s="7"/>
      <c r="F15" s="20" t="str">
        <f t="shared" si="0"/>
        <v xml:space="preserve"> </v>
      </c>
      <c r="G15" s="6"/>
      <c r="H15" s="32" t="str">
        <f t="shared" si="1"/>
        <v>　</v>
      </c>
      <c r="I15" s="17"/>
      <c r="J15" s="75"/>
      <c r="K15" s="42" t="s">
        <v>52</v>
      </c>
      <c r="L15" s="1" t="s">
        <v>37</v>
      </c>
    </row>
    <row r="16" spans="1:17" ht="18" customHeight="1">
      <c r="A16" s="117"/>
      <c r="B16" s="119"/>
      <c r="C16" s="7"/>
      <c r="D16" s="7"/>
      <c r="E16" s="7"/>
      <c r="F16" s="20" t="str">
        <f t="shared" si="0"/>
        <v xml:space="preserve"> </v>
      </c>
      <c r="G16" s="6"/>
      <c r="H16" s="32" t="str">
        <f t="shared" si="1"/>
        <v>　</v>
      </c>
      <c r="I16" s="17"/>
      <c r="J16" s="75"/>
      <c r="K16" s="42" t="s">
        <v>53</v>
      </c>
      <c r="L16" s="1" t="s">
        <v>38</v>
      </c>
    </row>
    <row r="17" spans="1:12" ht="18" customHeight="1">
      <c r="A17" s="117">
        <v>5</v>
      </c>
      <c r="B17" s="118"/>
      <c r="C17" s="7"/>
      <c r="D17" s="7"/>
      <c r="E17" s="7"/>
      <c r="F17" s="20" t="str">
        <f t="shared" si="0"/>
        <v xml:space="preserve"> </v>
      </c>
      <c r="G17" s="6"/>
      <c r="H17" s="32" t="str">
        <f t="shared" si="1"/>
        <v>　</v>
      </c>
      <c r="I17" s="17"/>
      <c r="J17" s="75"/>
      <c r="K17" s="42" t="s">
        <v>54</v>
      </c>
      <c r="L17" s="1" t="s">
        <v>39</v>
      </c>
    </row>
    <row r="18" spans="1:12" ht="18" customHeight="1">
      <c r="A18" s="117"/>
      <c r="B18" s="119"/>
      <c r="C18" s="7"/>
      <c r="D18" s="7"/>
      <c r="E18" s="7"/>
      <c r="F18" s="20" t="str">
        <f t="shared" si="0"/>
        <v xml:space="preserve"> </v>
      </c>
      <c r="G18" s="6"/>
      <c r="H18" s="32" t="str">
        <f t="shared" si="1"/>
        <v>　</v>
      </c>
      <c r="I18" s="17"/>
      <c r="J18" s="75"/>
      <c r="K18" s="42" t="s">
        <v>55</v>
      </c>
      <c r="L18" s="1" t="s">
        <v>40</v>
      </c>
    </row>
    <row r="19" spans="1:12" ht="18" customHeight="1">
      <c r="A19" s="117">
        <v>6</v>
      </c>
      <c r="B19" s="118"/>
      <c r="C19" s="7"/>
      <c r="D19" s="7"/>
      <c r="E19" s="7"/>
      <c r="F19" s="20" t="str">
        <f t="shared" si="0"/>
        <v xml:space="preserve"> </v>
      </c>
      <c r="G19" s="6"/>
      <c r="H19" s="32" t="str">
        <f t="shared" si="1"/>
        <v>　</v>
      </c>
      <c r="I19" s="17"/>
      <c r="J19" s="75"/>
      <c r="K19" s="42" t="s">
        <v>56</v>
      </c>
      <c r="L19" s="1" t="s">
        <v>41</v>
      </c>
    </row>
    <row r="20" spans="1:12" ht="18" customHeight="1">
      <c r="A20" s="117"/>
      <c r="B20" s="119"/>
      <c r="C20" s="7"/>
      <c r="D20" s="7"/>
      <c r="E20" s="7"/>
      <c r="F20" s="20" t="str">
        <f t="shared" si="0"/>
        <v xml:space="preserve"> </v>
      </c>
      <c r="G20" s="6"/>
      <c r="H20" s="32" t="str">
        <f t="shared" si="1"/>
        <v>　</v>
      </c>
      <c r="I20" s="17"/>
      <c r="J20" s="75"/>
      <c r="K20" s="42" t="s">
        <v>57</v>
      </c>
      <c r="L20" s="1" t="s">
        <v>42</v>
      </c>
    </row>
    <row r="21" spans="1:12" ht="18" customHeight="1">
      <c r="A21" s="117">
        <v>7</v>
      </c>
      <c r="B21" s="118"/>
      <c r="C21" s="7"/>
      <c r="D21" s="7"/>
      <c r="E21" s="7"/>
      <c r="F21" s="20" t="str">
        <f t="shared" si="0"/>
        <v xml:space="preserve"> </v>
      </c>
      <c r="G21" s="6"/>
      <c r="H21" s="32" t="str">
        <f t="shared" si="1"/>
        <v>　</v>
      </c>
      <c r="I21" s="17"/>
      <c r="J21" s="75"/>
      <c r="K21" s="42" t="s">
        <v>58</v>
      </c>
      <c r="L21" s="1" t="s">
        <v>43</v>
      </c>
    </row>
    <row r="22" spans="1:12" ht="18" customHeight="1">
      <c r="A22" s="117"/>
      <c r="B22" s="119"/>
      <c r="C22" s="7"/>
      <c r="D22" s="7"/>
      <c r="E22" s="7"/>
      <c r="F22" s="20" t="str">
        <f t="shared" si="0"/>
        <v xml:space="preserve"> </v>
      </c>
      <c r="G22" s="6"/>
      <c r="H22" s="32" t="str">
        <f t="shared" si="1"/>
        <v>　</v>
      </c>
      <c r="I22" s="17"/>
      <c r="J22" s="75"/>
      <c r="K22" s="42" t="s">
        <v>59</v>
      </c>
      <c r="L22" s="1" t="s">
        <v>44</v>
      </c>
    </row>
    <row r="23" spans="1:12" ht="18" customHeight="1">
      <c r="A23" s="117">
        <v>8</v>
      </c>
      <c r="B23" s="118"/>
      <c r="C23" s="7"/>
      <c r="D23" s="7"/>
      <c r="E23" s="7"/>
      <c r="F23" s="20" t="str">
        <f t="shared" si="0"/>
        <v xml:space="preserve"> </v>
      </c>
      <c r="G23" s="6"/>
      <c r="H23" s="32" t="str">
        <f t="shared" si="1"/>
        <v>　</v>
      </c>
      <c r="I23" s="17"/>
      <c r="J23" s="75"/>
      <c r="K23" s="42" t="s">
        <v>60</v>
      </c>
      <c r="L23" s="1" t="s">
        <v>45</v>
      </c>
    </row>
    <row r="24" spans="1:12" s="4" customFormat="1" ht="18" customHeight="1">
      <c r="A24" s="117"/>
      <c r="B24" s="119"/>
      <c r="C24" s="7"/>
      <c r="D24" s="7"/>
      <c r="E24" s="7"/>
      <c r="F24" s="20" t="str">
        <f t="shared" si="0"/>
        <v xml:space="preserve"> </v>
      </c>
      <c r="G24" s="6"/>
      <c r="H24" s="32" t="str">
        <f t="shared" si="1"/>
        <v>　</v>
      </c>
      <c r="I24" s="17"/>
      <c r="J24" s="75"/>
      <c r="K24" s="42" t="s">
        <v>61</v>
      </c>
      <c r="L24" s="1" t="s">
        <v>46</v>
      </c>
    </row>
    <row r="25" spans="1:12" ht="18" customHeight="1">
      <c r="A25" s="117">
        <v>9</v>
      </c>
      <c r="B25" s="118"/>
      <c r="C25" s="7"/>
      <c r="D25" s="7"/>
      <c r="E25" s="7"/>
      <c r="F25" s="20" t="str">
        <f t="shared" si="0"/>
        <v xml:space="preserve"> </v>
      </c>
      <c r="G25" s="6"/>
      <c r="H25" s="32" t="str">
        <f t="shared" si="1"/>
        <v>　</v>
      </c>
      <c r="I25" s="17"/>
      <c r="J25" s="75"/>
      <c r="K25" s="42" t="s">
        <v>62</v>
      </c>
      <c r="L25" s="1" t="s">
        <v>47</v>
      </c>
    </row>
    <row r="26" spans="1:12" ht="18" customHeight="1">
      <c r="A26" s="117"/>
      <c r="B26" s="119"/>
      <c r="C26" s="7"/>
      <c r="D26" s="7"/>
      <c r="E26" s="7"/>
      <c r="F26" s="20" t="str">
        <f t="shared" si="0"/>
        <v xml:space="preserve"> </v>
      </c>
      <c r="G26" s="6"/>
      <c r="H26" s="32" t="str">
        <f t="shared" si="1"/>
        <v>　</v>
      </c>
      <c r="I26" s="17"/>
      <c r="J26" s="75"/>
      <c r="K26" s="42" t="s">
        <v>63</v>
      </c>
      <c r="L26" s="1" t="s">
        <v>48</v>
      </c>
    </row>
    <row r="27" spans="1:12" ht="18" customHeight="1">
      <c r="A27" s="126">
        <v>10</v>
      </c>
      <c r="B27" s="118"/>
      <c r="C27" s="7"/>
      <c r="D27" s="7"/>
      <c r="E27" s="7"/>
      <c r="F27" s="20" t="str">
        <f t="shared" si="0"/>
        <v xml:space="preserve"> </v>
      </c>
      <c r="G27" s="6"/>
      <c r="H27" s="32" t="str">
        <f t="shared" si="1"/>
        <v>　</v>
      </c>
      <c r="I27" s="17"/>
      <c r="J27" s="75"/>
      <c r="K27" s="42" t="s">
        <v>64</v>
      </c>
      <c r="L27" s="1" t="s">
        <v>49</v>
      </c>
    </row>
    <row r="28" spans="1:12" ht="18" customHeight="1" thickBot="1">
      <c r="A28" s="127"/>
      <c r="B28" s="128"/>
      <c r="C28" s="16"/>
      <c r="D28" s="16"/>
      <c r="E28" s="16"/>
      <c r="F28" s="21" t="str">
        <f t="shared" si="0"/>
        <v xml:space="preserve"> </v>
      </c>
      <c r="G28" s="15"/>
      <c r="H28" s="33" t="str">
        <f t="shared" si="1"/>
        <v>　</v>
      </c>
      <c r="I28" s="18"/>
      <c r="J28" s="81"/>
      <c r="L28" s="1" t="s">
        <v>65</v>
      </c>
    </row>
    <row r="29" spans="1:12" ht="6" customHeight="1" thickBot="1">
      <c r="A29" s="2"/>
      <c r="B29" s="8"/>
      <c r="C29" s="9"/>
      <c r="D29" s="9"/>
      <c r="E29" s="9"/>
      <c r="F29" s="27"/>
      <c r="G29" s="5">
        <f>COUNTIF(G9:G28,"ふるさと")</f>
        <v>0</v>
      </c>
      <c r="H29" s="10"/>
      <c r="I29" s="11"/>
      <c r="J29" s="62">
        <f>COUNTIF(J9:J28,"未")</f>
        <v>0</v>
      </c>
      <c r="L29" s="1" t="s">
        <v>106</v>
      </c>
    </row>
    <row r="30" spans="1:12" ht="15" customHeight="1">
      <c r="B30" s="35" t="s">
        <v>31</v>
      </c>
      <c r="C30" s="36">
        <f>COUNTIF($B$8:$B$28,"MD")</f>
        <v>0</v>
      </c>
      <c r="D30" s="35" t="s">
        <v>39</v>
      </c>
      <c r="E30" s="36">
        <f>COUNTIF($B$8:$B$28,"65MD")</f>
        <v>0</v>
      </c>
      <c r="F30" s="35" t="s">
        <v>47</v>
      </c>
      <c r="G30" s="36">
        <f>COUNTIF($B$8:$B$28,"50WD")</f>
        <v>0</v>
      </c>
      <c r="H30" s="98" t="s">
        <v>110</v>
      </c>
      <c r="I30" s="36">
        <f>COUNTIF($B$8:$B$28,"100MIX")</f>
        <v>0</v>
      </c>
      <c r="J30" s="62">
        <f>COUNTIF(J9:J28,"県外")</f>
        <v>0</v>
      </c>
      <c r="L30" s="1" t="s">
        <v>107</v>
      </c>
    </row>
    <row r="31" spans="1:12" ht="15" customHeight="1">
      <c r="B31" s="37" t="s">
        <v>32</v>
      </c>
      <c r="C31" s="38">
        <f>COUNTIF($B$8:$B$28,"30MD")</f>
        <v>0</v>
      </c>
      <c r="D31" s="37" t="s">
        <v>40</v>
      </c>
      <c r="E31" s="38">
        <f>COUNTIF($B$8:$B$28,"70MD")</f>
        <v>0</v>
      </c>
      <c r="F31" s="37" t="s">
        <v>48</v>
      </c>
      <c r="G31" s="38">
        <f>COUNTIF($B$8:$B$28,"55WD")</f>
        <v>0</v>
      </c>
      <c r="H31" s="99" t="s">
        <v>111</v>
      </c>
      <c r="I31" s="38">
        <f>COUNTIF($B$8:$B$28,"110MIX")</f>
        <v>0</v>
      </c>
      <c r="J31" s="2"/>
      <c r="L31" s="1" t="s">
        <v>108</v>
      </c>
    </row>
    <row r="32" spans="1:12" ht="15" customHeight="1">
      <c r="B32" s="37" t="s">
        <v>33</v>
      </c>
      <c r="C32" s="38">
        <f>COUNTIF($B$8:$B$28,"35MD")</f>
        <v>0</v>
      </c>
      <c r="D32" s="37" t="s">
        <v>41</v>
      </c>
      <c r="E32" s="38">
        <f>COUNTIF($B$8:$B$28,"75MD")</f>
        <v>0</v>
      </c>
      <c r="F32" s="37" t="s">
        <v>49</v>
      </c>
      <c r="G32" s="38">
        <f>COUNTIF($B$8:$B$28,"60WD")</f>
        <v>0</v>
      </c>
      <c r="H32" s="99" t="s">
        <v>112</v>
      </c>
      <c r="I32" s="38">
        <f>COUNTIF($B$8:$B$28,"120MIX")</f>
        <v>0</v>
      </c>
      <c r="J32" s="2"/>
      <c r="L32" s="1" t="s">
        <v>109</v>
      </c>
    </row>
    <row r="33" spans="2:12" ht="15" customHeight="1">
      <c r="B33" s="37" t="s">
        <v>34</v>
      </c>
      <c r="C33" s="38">
        <f>COUNTIF($B$8:$B$28,"40MD")</f>
        <v>0</v>
      </c>
      <c r="D33" s="37" t="s">
        <v>42</v>
      </c>
      <c r="E33" s="38">
        <f>COUNTIF($B$8:$B$28,"WD")</f>
        <v>0</v>
      </c>
      <c r="F33" s="37" t="s">
        <v>66</v>
      </c>
      <c r="G33" s="38">
        <f>COUNTIF($B$8:$B$28,"65WD")</f>
        <v>0</v>
      </c>
      <c r="H33" s="99" t="s">
        <v>113</v>
      </c>
      <c r="I33" s="38">
        <f>COUNTIF($B$8:$B$28,"130MIX")</f>
        <v>0</v>
      </c>
      <c r="J33" s="2"/>
      <c r="L33" s="1" t="s">
        <v>110</v>
      </c>
    </row>
    <row r="34" spans="2:12" ht="15" customHeight="1" thickBot="1">
      <c r="B34" s="37" t="s">
        <v>35</v>
      </c>
      <c r="C34" s="38">
        <f>COUNTIF($B$8:$B$28,"45MD")</f>
        <v>0</v>
      </c>
      <c r="D34" s="37" t="s">
        <v>43</v>
      </c>
      <c r="E34" s="38">
        <f>COUNTIF($B$8:$B$28,"30WD")</f>
        <v>0</v>
      </c>
      <c r="F34" s="37" t="s">
        <v>106</v>
      </c>
      <c r="G34" s="38">
        <f>COUNTIF($B$8:$B$28,"60MIX")</f>
        <v>0</v>
      </c>
      <c r="H34" s="100" t="s">
        <v>114</v>
      </c>
      <c r="I34" s="40">
        <f>COUNTIF($B$8:$B$28,"140MIX")</f>
        <v>0</v>
      </c>
      <c r="J34" s="2"/>
      <c r="L34" s="1" t="s">
        <v>111</v>
      </c>
    </row>
    <row r="35" spans="2:12" ht="15" customHeight="1" thickBot="1">
      <c r="B35" s="37" t="s">
        <v>36</v>
      </c>
      <c r="C35" s="38">
        <f>COUNTIF($B$8:$B$28,"50MD")</f>
        <v>0</v>
      </c>
      <c r="D35" s="37" t="s">
        <v>44</v>
      </c>
      <c r="E35" s="38">
        <f>COUNTIF($B$8:$B$28,"35WD")</f>
        <v>0</v>
      </c>
      <c r="F35" s="37" t="s">
        <v>107</v>
      </c>
      <c r="G35" s="38">
        <f>COUNTIF($B$8:$B$28,"70MIX")</f>
        <v>0</v>
      </c>
      <c r="H35" s="2"/>
      <c r="I35" s="2"/>
      <c r="L35" s="1" t="s">
        <v>112</v>
      </c>
    </row>
    <row r="36" spans="2:12" ht="15" customHeight="1" thickTop="1" thickBot="1">
      <c r="B36" s="37" t="s">
        <v>37</v>
      </c>
      <c r="C36" s="38">
        <f>COUNTIF($B$8:$B$28,"55MD")</f>
        <v>0</v>
      </c>
      <c r="D36" s="37" t="s">
        <v>45</v>
      </c>
      <c r="E36" s="38">
        <f>COUNTIF($B$8:$B$28,"40WD")</f>
        <v>0</v>
      </c>
      <c r="F36" s="37" t="s">
        <v>108</v>
      </c>
      <c r="G36" s="38">
        <f>COUNTIF($B$8:$B$28,"80MIX")</f>
        <v>0</v>
      </c>
      <c r="H36" s="101" t="s">
        <v>26</v>
      </c>
      <c r="I36" s="43">
        <f>SUM(C30:C37)+SUM(E30:E37)+SUM(G30:G37)+SUM(I30:I34)</f>
        <v>0</v>
      </c>
      <c r="L36" s="1" t="s">
        <v>113</v>
      </c>
    </row>
    <row r="37" spans="2:12" ht="15" customHeight="1" thickTop="1" thickBot="1">
      <c r="B37" s="39" t="s">
        <v>38</v>
      </c>
      <c r="C37" s="40">
        <f>COUNTIF($B$8:$B$28,"60MD")</f>
        <v>0</v>
      </c>
      <c r="D37" s="39" t="s">
        <v>46</v>
      </c>
      <c r="E37" s="40">
        <f>COUNTIF($B$8:$B$28,"45WD")</f>
        <v>0</v>
      </c>
      <c r="F37" s="39" t="s">
        <v>109</v>
      </c>
      <c r="G37" s="40">
        <f>COUNTIF($B$8:$B$28,"90MIX")</f>
        <v>0</v>
      </c>
      <c r="L37" s="1" t="s">
        <v>114</v>
      </c>
    </row>
    <row r="38" spans="2:12" ht="15" customHeight="1">
      <c r="B38" s="2"/>
      <c r="C38" s="2"/>
    </row>
    <row r="39" spans="2:12" ht="15" customHeight="1">
      <c r="B39" s="2"/>
      <c r="C39" s="2"/>
    </row>
    <row r="40" spans="2:12" ht="15" customHeight="1">
      <c r="B40" s="2"/>
      <c r="C40" s="2"/>
    </row>
    <row r="41" spans="2:12" ht="15" customHeight="1">
      <c r="B41" s="2"/>
      <c r="C41" s="2"/>
    </row>
    <row r="42" spans="2:12" ht="15" customHeight="1">
      <c r="B42" s="2"/>
      <c r="C42" s="2"/>
    </row>
    <row r="43" spans="2:12" ht="15" customHeight="1">
      <c r="B43" s="2"/>
      <c r="C43" s="2"/>
    </row>
    <row r="44" spans="2:12" ht="15" customHeight="1">
      <c r="B44" s="2"/>
      <c r="C44" s="2"/>
    </row>
    <row r="45" spans="2:12" ht="15" customHeight="1">
      <c r="B45" s="2"/>
      <c r="C45" s="2"/>
    </row>
    <row r="46" spans="2:12" ht="15" customHeight="1">
      <c r="B46" s="2"/>
      <c r="C46" s="2"/>
    </row>
    <row r="47" spans="2:12" ht="15" customHeight="1">
      <c r="B47" s="2"/>
      <c r="C47" s="2"/>
    </row>
    <row r="48" spans="2:12" ht="15" customHeight="1">
      <c r="B48" s="2"/>
      <c r="C48" s="2"/>
    </row>
    <row r="49" spans="2:3" ht="15" customHeight="1">
      <c r="B49" s="2"/>
      <c r="C49" s="2"/>
    </row>
    <row r="50" spans="2:3" ht="15" customHeight="1">
      <c r="B50" s="2"/>
      <c r="C50" s="2"/>
    </row>
    <row r="51" spans="2:3" ht="15" customHeight="1">
      <c r="B51" s="2"/>
      <c r="C51" s="2"/>
    </row>
    <row r="52" spans="2:3" ht="15" customHeight="1">
      <c r="B52" s="2"/>
      <c r="C52" s="2"/>
    </row>
    <row r="53" spans="2:3" ht="15" customHeight="1">
      <c r="B53" s="2"/>
      <c r="C53" s="2"/>
    </row>
    <row r="54" spans="2:3" ht="15" customHeight="1">
      <c r="B54" s="2"/>
      <c r="C54" s="2"/>
    </row>
    <row r="55" spans="2:3" ht="15" customHeight="1">
      <c r="B55" s="2"/>
      <c r="C55" s="2"/>
    </row>
    <row r="56" spans="2:3" ht="15" customHeight="1">
      <c r="B56" s="2"/>
      <c r="C56" s="2"/>
    </row>
    <row r="57" spans="2:3" ht="15" customHeight="1">
      <c r="B57" s="2"/>
      <c r="C57" s="2"/>
    </row>
    <row r="58" spans="2:3" ht="15" customHeight="1">
      <c r="B58" s="2"/>
      <c r="C58" s="2"/>
    </row>
    <row r="59" spans="2:3" ht="15" customHeight="1">
      <c r="C59" s="34"/>
    </row>
    <row r="60" spans="2:3" ht="15" customHeight="1"/>
    <row r="61" spans="2:3" ht="15" customHeight="1"/>
    <row r="62" spans="2:3" ht="15" customHeight="1"/>
    <row r="63" spans="2:3" ht="15" customHeight="1"/>
    <row r="64" spans="2:3" ht="15" customHeight="1"/>
    <row r="65" ht="15" customHeight="1"/>
    <row r="66" ht="15" customHeight="1"/>
    <row r="67" ht="18.75" customHeight="1"/>
    <row r="68" ht="18.75" customHeight="1"/>
    <row r="69" ht="18.75" customHeight="1"/>
    <row r="70" ht="18.75" customHeight="1"/>
    <row r="71" ht="18.75" customHeight="1"/>
  </sheetData>
  <mergeCells count="34">
    <mergeCell ref="B21:B22"/>
    <mergeCell ref="M6:Q7"/>
    <mergeCell ref="A11:A12"/>
    <mergeCell ref="A13:A14"/>
    <mergeCell ref="A27:A28"/>
    <mergeCell ref="A25:A26"/>
    <mergeCell ref="B25:B26"/>
    <mergeCell ref="A21:A22"/>
    <mergeCell ref="B27:B28"/>
    <mergeCell ref="A23:A24"/>
    <mergeCell ref="B23:B24"/>
    <mergeCell ref="J7:J8"/>
    <mergeCell ref="A1:I1"/>
    <mergeCell ref="A19:A20"/>
    <mergeCell ref="A15:A16"/>
    <mergeCell ref="A17:A18"/>
    <mergeCell ref="B13:B14"/>
    <mergeCell ref="B15:B16"/>
    <mergeCell ref="B17:B18"/>
    <mergeCell ref="A7:A8"/>
    <mergeCell ref="A9:A10"/>
    <mergeCell ref="B19:B20"/>
    <mergeCell ref="B7:B8"/>
    <mergeCell ref="B9:B10"/>
    <mergeCell ref="B11:B12"/>
    <mergeCell ref="F3:G3"/>
    <mergeCell ref="E2:F2"/>
    <mergeCell ref="A5:J5"/>
    <mergeCell ref="G2:J2"/>
    <mergeCell ref="I3:J3"/>
    <mergeCell ref="C2:D2"/>
    <mergeCell ref="A2:B2"/>
    <mergeCell ref="A3:B3"/>
    <mergeCell ref="C3:D3"/>
  </mergeCells>
  <phoneticPr fontId="1"/>
  <conditionalFormatting sqref="B9:B28">
    <cfRule type="cellIs" dxfId="12" priority="14" operator="equal">
      <formula>"*MD*"</formula>
    </cfRule>
  </conditionalFormatting>
  <conditionalFormatting sqref="C30:C37 E30:E37 G30:G37">
    <cfRule type="cellIs" dxfId="11" priority="12" operator="greaterThan">
      <formula>0</formula>
    </cfRule>
  </conditionalFormatting>
  <conditionalFormatting sqref="G9:G28">
    <cfRule type="containsText" dxfId="10" priority="16" operator="containsText" text="ふるさと">
      <formula>NOT(ISERROR(SEARCH("ふるさと",G9)))</formula>
    </cfRule>
  </conditionalFormatting>
  <conditionalFormatting sqref="I30:I36">
    <cfRule type="cellIs" dxfId="9" priority="1" operator="greaterThan">
      <formula>0</formula>
    </cfRule>
  </conditionalFormatting>
  <conditionalFormatting sqref="J28">
    <cfRule type="containsText" dxfId="8" priority="2" operator="containsText" text="県外">
      <formula>NOT(ISERROR(SEARCH("県外",J28)))</formula>
    </cfRule>
    <cfRule type="containsText" dxfId="7" priority="4" operator="containsText" text="未">
      <formula>NOT(ISERROR(SEARCH("未",J28)))</formula>
    </cfRule>
  </conditionalFormatting>
  <dataValidations xWindow="256" yWindow="680" count="9">
    <dataValidation type="list" allowBlank="1" showInputMessage="1" showErrorMessage="1" prompt="▼をクリックして選択して下さい" sqref="G9:G28" xr:uid="{00000000-0002-0000-0000-000002000000}">
      <formula1>$K$13:$K$27</formula1>
    </dataValidation>
    <dataValidation allowBlank="1" showInputMessage="1" showErrorMessage="1" promptTitle="種別" prompt="参加費金額_x000a_を選択してください" sqref="F7:F8" xr:uid="{00000000-0002-0000-0000-000005000000}"/>
    <dataValidation allowBlank="1" showErrorMessage="1" promptTitle="種別" prompt="参加費金額_x000a_を入力してください。" sqref="F9:F28" xr:uid="{00000000-0002-0000-0000-000006000000}"/>
    <dataValidation allowBlank="1" showErrorMessage="1" sqref="F29" xr:uid="{00000000-0002-0000-0000-000007000000}"/>
    <dataValidation type="list" allowBlank="1" showInputMessage="1" showErrorMessage="1" promptTitle="種別" prompt="MD　WD　XD_x000a_を選択してください" sqref="B7" xr:uid="{00000000-0002-0000-0000-00000C000000}">
      <formula1>$L$9:$L$19</formula1>
    </dataValidation>
    <dataValidation type="list" allowBlank="1" showInputMessage="1" showErrorMessage="1" promptTitle="種別" prompt="年齢区分を入力してください。" sqref="B29" xr:uid="{00000000-0002-0000-0000-00000D000000}">
      <formula1>$L$9:$L$19</formula1>
    </dataValidation>
    <dataValidation type="list" allowBlank="1" showInputMessage="1" showErrorMessage="1" sqref="C2:D2" xr:uid="{08979279-C451-46A7-98F0-72ABA442AC8F}">
      <formula1>$K$13:$K$27</formula1>
    </dataValidation>
    <dataValidation type="list" allowBlank="1" showInputMessage="1" showErrorMessage="1" sqref="B9:B28" xr:uid="{B3A4527B-56BD-4882-9D6E-1FC716855AE1}">
      <formula1>$L$9:$L$37</formula1>
    </dataValidation>
    <dataValidation type="list" allowBlank="1" showInputMessage="1" showErrorMessage="1" sqref="J9:J28" xr:uid="{2606BBC5-D666-4F26-AC3B-DEC277465E8F}">
      <formula1>"参加,不参加"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3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1B39-B9A6-4DC6-872E-F616D6CD6B93}">
  <sheetPr>
    <pageSetUpPr fitToPage="1"/>
  </sheetPr>
  <dimension ref="A1:Q66"/>
  <sheetViews>
    <sheetView tabSelected="1" view="pageBreakPreview" zoomScale="90" zoomScaleNormal="100" zoomScaleSheetLayoutView="90" workbookViewId="0">
      <selection activeCell="F22" sqref="F22"/>
    </sheetView>
  </sheetViews>
  <sheetFormatPr defaultRowHeight="18"/>
  <cols>
    <col min="1" max="1" width="4.5" customWidth="1"/>
    <col min="2" max="9" width="15.9140625" customWidth="1"/>
    <col min="10" max="10" width="11.75" customWidth="1"/>
    <col min="11" max="12" width="10.9140625" hidden="1" customWidth="1"/>
    <col min="13" max="13" width="10.9140625" customWidth="1"/>
  </cols>
  <sheetData>
    <row r="1" spans="1:17" ht="22.5" thickBot="1">
      <c r="A1" s="116" t="str">
        <f>①ダブルス!A1</f>
        <v>2026　第2回東北社会人クラブオープンバドミントン大会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7" s="1" customFormat="1" ht="18" customHeight="1">
      <c r="A2" s="111" t="s">
        <v>68</v>
      </c>
      <c r="B2" s="112"/>
      <c r="C2" s="110">
        <f>①ダブルス!C2</f>
        <v>0</v>
      </c>
      <c r="D2" s="110"/>
      <c r="E2" s="124" t="s">
        <v>69</v>
      </c>
      <c r="F2" s="124"/>
      <c r="G2" s="105">
        <f>①ダブルス!G2</f>
        <v>0</v>
      </c>
      <c r="H2" s="106"/>
      <c r="I2" s="106"/>
      <c r="J2" s="107"/>
    </row>
    <row r="3" spans="1:17" s="1" customFormat="1" ht="18" customHeight="1" thickBot="1">
      <c r="A3" s="113" t="s">
        <v>11</v>
      </c>
      <c r="B3" s="114"/>
      <c r="C3" s="115">
        <f>①ダブルス!C3</f>
        <v>0</v>
      </c>
      <c r="D3" s="115"/>
      <c r="E3" s="44" t="s">
        <v>70</v>
      </c>
      <c r="F3" s="115">
        <f>①ダブルス!F3</f>
        <v>0</v>
      </c>
      <c r="G3" s="115"/>
      <c r="H3" s="44" t="s">
        <v>12</v>
      </c>
      <c r="I3" s="108">
        <f>①ダブルス!I3</f>
        <v>0</v>
      </c>
      <c r="J3" s="109"/>
    </row>
    <row r="4" spans="1:17" ht="15" customHeight="1"/>
    <row r="5" spans="1:17" ht="18.5" customHeight="1" thickBot="1">
      <c r="A5" s="104" t="s">
        <v>100</v>
      </c>
      <c r="B5" s="104"/>
      <c r="C5" s="104"/>
      <c r="D5" s="104"/>
      <c r="E5" s="104"/>
      <c r="F5" s="104"/>
      <c r="G5" s="104"/>
      <c r="H5" s="104"/>
      <c r="I5" s="104"/>
      <c r="J5" s="104"/>
      <c r="L5" s="63"/>
      <c r="M5" s="63"/>
      <c r="N5" s="63"/>
      <c r="O5" s="63"/>
      <c r="P5" s="63"/>
    </row>
    <row r="6" spans="1:17" ht="30.5" thickBot="1">
      <c r="A6" s="64" t="s">
        <v>0</v>
      </c>
      <c r="B6" s="64" t="s">
        <v>78</v>
      </c>
      <c r="C6" s="64" t="s">
        <v>1</v>
      </c>
      <c r="D6" s="64" t="s">
        <v>2</v>
      </c>
      <c r="E6" s="64" t="s">
        <v>3</v>
      </c>
      <c r="F6" s="64" t="s">
        <v>25</v>
      </c>
      <c r="G6" s="24" t="s">
        <v>71</v>
      </c>
      <c r="H6" s="64" t="s">
        <v>4</v>
      </c>
      <c r="I6" s="64" t="s">
        <v>79</v>
      </c>
      <c r="J6" s="64" t="s">
        <v>116</v>
      </c>
      <c r="M6" s="63"/>
      <c r="N6" s="63"/>
      <c r="O6" s="63"/>
      <c r="P6" s="63"/>
      <c r="Q6" s="63"/>
    </row>
    <row r="7" spans="1:17" ht="18.5" thickBot="1">
      <c r="A7" s="64" t="s">
        <v>5</v>
      </c>
      <c r="B7" s="64" t="s">
        <v>80</v>
      </c>
      <c r="C7" s="64" t="s">
        <v>7</v>
      </c>
      <c r="D7" s="64" t="s">
        <v>81</v>
      </c>
      <c r="E7" s="64" t="s">
        <v>9</v>
      </c>
      <c r="F7" s="64">
        <v>3000</v>
      </c>
      <c r="G7" s="64" t="s">
        <v>67</v>
      </c>
      <c r="H7" s="64">
        <v>36</v>
      </c>
      <c r="I7" s="65">
        <v>32608</v>
      </c>
      <c r="J7" s="103" t="s">
        <v>115</v>
      </c>
      <c r="L7" s="1" t="s">
        <v>10</v>
      </c>
      <c r="M7" s="22"/>
    </row>
    <row r="8" spans="1:17">
      <c r="A8" s="66">
        <v>1</v>
      </c>
      <c r="B8" s="67"/>
      <c r="C8" s="68"/>
      <c r="D8" s="68"/>
      <c r="E8" s="68"/>
      <c r="F8" s="69" t="str">
        <f>IF(C8=""," ",($F$7))</f>
        <v xml:space="preserve"> </v>
      </c>
      <c r="G8" s="67"/>
      <c r="H8" s="90" t="str">
        <f>IF(I8="","　",(INT(((DATE(2026,4,2)-I8))/365.25)))</f>
        <v>　</v>
      </c>
      <c r="I8" s="70"/>
      <c r="J8" s="102"/>
      <c r="L8" s="1" t="s">
        <v>82</v>
      </c>
      <c r="M8" s="22"/>
    </row>
    <row r="9" spans="1:17">
      <c r="A9" s="72">
        <v>2</v>
      </c>
      <c r="B9" s="6"/>
      <c r="C9" s="7"/>
      <c r="D9" s="7"/>
      <c r="E9" s="7"/>
      <c r="F9" s="69" t="str">
        <f t="shared" ref="F9:F27" si="0">IF(C9=""," ",($F$7))</f>
        <v xml:space="preserve"> </v>
      </c>
      <c r="G9" s="67"/>
      <c r="H9" s="73" t="str">
        <f>IF(I9="","　",(INT(((DATE(2026,4,2)-I9))/365.25)))</f>
        <v>　</v>
      </c>
      <c r="I9" s="74"/>
      <c r="J9" s="75"/>
      <c r="L9" s="1" t="s">
        <v>83</v>
      </c>
      <c r="M9" s="22"/>
    </row>
    <row r="10" spans="1:17">
      <c r="A10" s="72">
        <v>3</v>
      </c>
      <c r="B10" s="6"/>
      <c r="C10" s="7"/>
      <c r="D10" s="7"/>
      <c r="E10" s="7"/>
      <c r="F10" s="69" t="str">
        <f t="shared" si="0"/>
        <v xml:space="preserve"> </v>
      </c>
      <c r="G10" s="67"/>
      <c r="H10" s="73" t="str">
        <f t="shared" ref="H10:H26" si="1">IF(I10="","　",(INT(((DATE(2026,4,2)-I10))/365.25)))</f>
        <v>　</v>
      </c>
      <c r="I10" s="74"/>
      <c r="J10" s="75"/>
      <c r="L10" s="1" t="s">
        <v>84</v>
      </c>
    </row>
    <row r="11" spans="1:17">
      <c r="A11" s="72">
        <v>4</v>
      </c>
      <c r="B11" s="6"/>
      <c r="C11" s="7"/>
      <c r="D11" s="7"/>
      <c r="E11" s="7"/>
      <c r="F11" s="69" t="str">
        <f t="shared" si="0"/>
        <v xml:space="preserve"> </v>
      </c>
      <c r="G11" s="67"/>
      <c r="H11" s="73" t="str">
        <f t="shared" si="1"/>
        <v>　</v>
      </c>
      <c r="I11" s="74"/>
      <c r="J11" s="75"/>
      <c r="L11" s="1" t="s">
        <v>85</v>
      </c>
    </row>
    <row r="12" spans="1:17">
      <c r="A12" s="72">
        <v>5</v>
      </c>
      <c r="B12" s="6"/>
      <c r="C12" s="7"/>
      <c r="D12" s="7"/>
      <c r="E12" s="7"/>
      <c r="F12" s="69" t="str">
        <f t="shared" si="0"/>
        <v xml:space="preserve"> </v>
      </c>
      <c r="G12" s="67"/>
      <c r="H12" s="73" t="str">
        <f t="shared" si="1"/>
        <v>　</v>
      </c>
      <c r="I12" s="74"/>
      <c r="J12" s="75"/>
      <c r="K12" s="42" t="s">
        <v>50</v>
      </c>
      <c r="L12" s="1" t="s">
        <v>86</v>
      </c>
    </row>
    <row r="13" spans="1:17">
      <c r="A13" s="72">
        <v>6</v>
      </c>
      <c r="B13" s="6"/>
      <c r="C13" s="7"/>
      <c r="D13" s="7"/>
      <c r="E13" s="7"/>
      <c r="F13" s="69" t="str">
        <f t="shared" si="0"/>
        <v xml:space="preserve"> </v>
      </c>
      <c r="G13" s="67"/>
      <c r="H13" s="73" t="str">
        <f t="shared" si="1"/>
        <v>　</v>
      </c>
      <c r="I13" s="74"/>
      <c r="J13" s="75"/>
      <c r="K13" s="42" t="s">
        <v>51</v>
      </c>
      <c r="L13" s="1" t="s">
        <v>87</v>
      </c>
    </row>
    <row r="14" spans="1:17">
      <c r="A14" s="72">
        <v>7</v>
      </c>
      <c r="B14" s="6"/>
      <c r="C14" s="7"/>
      <c r="D14" s="7"/>
      <c r="E14" s="7"/>
      <c r="F14" s="69" t="str">
        <f t="shared" si="0"/>
        <v xml:space="preserve"> </v>
      </c>
      <c r="G14" s="67"/>
      <c r="H14" s="73" t="str">
        <f t="shared" si="1"/>
        <v>　</v>
      </c>
      <c r="I14" s="74"/>
      <c r="J14" s="75"/>
      <c r="K14" s="42" t="s">
        <v>52</v>
      </c>
      <c r="L14" s="1" t="s">
        <v>88</v>
      </c>
    </row>
    <row r="15" spans="1:17">
      <c r="A15" s="72">
        <v>8</v>
      </c>
      <c r="B15" s="6"/>
      <c r="C15" s="7"/>
      <c r="D15" s="7"/>
      <c r="E15" s="7"/>
      <c r="F15" s="69" t="str">
        <f t="shared" si="0"/>
        <v xml:space="preserve"> </v>
      </c>
      <c r="G15" s="67"/>
      <c r="H15" s="73" t="str">
        <f t="shared" si="1"/>
        <v>　</v>
      </c>
      <c r="I15" s="74"/>
      <c r="J15" s="75"/>
      <c r="K15" s="42" t="s">
        <v>53</v>
      </c>
      <c r="L15" s="1" t="s">
        <v>89</v>
      </c>
    </row>
    <row r="16" spans="1:17">
      <c r="A16" s="72">
        <v>9</v>
      </c>
      <c r="B16" s="6"/>
      <c r="C16" s="7"/>
      <c r="D16" s="7"/>
      <c r="E16" s="7"/>
      <c r="F16" s="69" t="str">
        <f t="shared" si="0"/>
        <v xml:space="preserve"> </v>
      </c>
      <c r="G16" s="67"/>
      <c r="H16" s="73" t="str">
        <f t="shared" si="1"/>
        <v>　</v>
      </c>
      <c r="I16" s="74"/>
      <c r="J16" s="75"/>
      <c r="K16" s="42" t="s">
        <v>54</v>
      </c>
      <c r="L16" s="1" t="s">
        <v>90</v>
      </c>
    </row>
    <row r="17" spans="1:12">
      <c r="A17" s="72">
        <v>10</v>
      </c>
      <c r="B17" s="6"/>
      <c r="C17" s="7"/>
      <c r="D17" s="7"/>
      <c r="E17" s="7"/>
      <c r="F17" s="69" t="str">
        <f t="shared" si="0"/>
        <v xml:space="preserve"> </v>
      </c>
      <c r="G17" s="67"/>
      <c r="H17" s="73" t="str">
        <f t="shared" si="1"/>
        <v>　</v>
      </c>
      <c r="I17" s="74"/>
      <c r="J17" s="75"/>
      <c r="K17" s="42" t="s">
        <v>55</v>
      </c>
      <c r="L17" s="1" t="s">
        <v>91</v>
      </c>
    </row>
    <row r="18" spans="1:12">
      <c r="A18" s="72">
        <v>11</v>
      </c>
      <c r="B18" s="6"/>
      <c r="C18" s="7"/>
      <c r="D18" s="7"/>
      <c r="E18" s="7"/>
      <c r="F18" s="69" t="str">
        <f t="shared" si="0"/>
        <v xml:space="preserve"> </v>
      </c>
      <c r="G18" s="67"/>
      <c r="H18" s="73" t="str">
        <f t="shared" si="1"/>
        <v>　</v>
      </c>
      <c r="I18" s="74"/>
      <c r="J18" s="75"/>
      <c r="K18" s="42" t="s">
        <v>56</v>
      </c>
      <c r="L18" s="1" t="s">
        <v>92</v>
      </c>
    </row>
    <row r="19" spans="1:12">
      <c r="A19" s="72">
        <v>12</v>
      </c>
      <c r="B19" s="6"/>
      <c r="C19" s="7"/>
      <c r="D19" s="7"/>
      <c r="E19" s="7"/>
      <c r="F19" s="69" t="str">
        <f t="shared" si="0"/>
        <v xml:space="preserve"> </v>
      </c>
      <c r="G19" s="67"/>
      <c r="H19" s="73" t="str">
        <f t="shared" si="1"/>
        <v>　</v>
      </c>
      <c r="I19" s="74"/>
      <c r="J19" s="75"/>
      <c r="K19" s="42" t="s">
        <v>57</v>
      </c>
      <c r="L19" s="1" t="s">
        <v>80</v>
      </c>
    </row>
    <row r="20" spans="1:12">
      <c r="A20" s="72">
        <v>13</v>
      </c>
      <c r="B20" s="6"/>
      <c r="C20" s="7"/>
      <c r="D20" s="7"/>
      <c r="E20" s="7"/>
      <c r="F20" s="69" t="str">
        <f t="shared" si="0"/>
        <v xml:space="preserve"> </v>
      </c>
      <c r="G20" s="67"/>
      <c r="H20" s="73" t="str">
        <f t="shared" si="1"/>
        <v>　</v>
      </c>
      <c r="I20" s="74"/>
      <c r="J20" s="75"/>
      <c r="K20" s="42" t="s">
        <v>58</v>
      </c>
      <c r="L20" s="1" t="s">
        <v>93</v>
      </c>
    </row>
    <row r="21" spans="1:12">
      <c r="A21" s="72">
        <v>14</v>
      </c>
      <c r="B21" s="6"/>
      <c r="C21" s="7"/>
      <c r="D21" s="7"/>
      <c r="E21" s="7"/>
      <c r="F21" s="69" t="str">
        <f t="shared" si="0"/>
        <v xml:space="preserve"> </v>
      </c>
      <c r="G21" s="67"/>
      <c r="H21" s="73" t="str">
        <f t="shared" si="1"/>
        <v>　</v>
      </c>
      <c r="I21" s="74"/>
      <c r="J21" s="75"/>
      <c r="K21" s="42" t="s">
        <v>59</v>
      </c>
      <c r="L21" s="1" t="s">
        <v>94</v>
      </c>
    </row>
    <row r="22" spans="1:12">
      <c r="A22" s="72">
        <v>15</v>
      </c>
      <c r="B22" s="6"/>
      <c r="C22" s="7"/>
      <c r="D22" s="7"/>
      <c r="E22" s="7"/>
      <c r="F22" s="69" t="str">
        <f t="shared" si="0"/>
        <v xml:space="preserve"> </v>
      </c>
      <c r="G22" s="67"/>
      <c r="H22" s="73"/>
      <c r="I22" s="74"/>
      <c r="J22" s="75"/>
      <c r="K22" s="42" t="s">
        <v>60</v>
      </c>
      <c r="L22" s="1" t="s">
        <v>95</v>
      </c>
    </row>
    <row r="23" spans="1:12" s="76" customFormat="1">
      <c r="A23" s="72">
        <v>16</v>
      </c>
      <c r="B23" s="6"/>
      <c r="C23" s="7"/>
      <c r="D23" s="7"/>
      <c r="E23" s="7"/>
      <c r="F23" s="69" t="str">
        <f t="shared" si="0"/>
        <v xml:space="preserve"> </v>
      </c>
      <c r="G23" s="67"/>
      <c r="H23" s="73" t="str">
        <f t="shared" si="1"/>
        <v>　</v>
      </c>
      <c r="I23" s="74"/>
      <c r="J23" s="75"/>
      <c r="K23" s="42" t="s">
        <v>61</v>
      </c>
      <c r="L23" s="1" t="s">
        <v>96</v>
      </c>
    </row>
    <row r="24" spans="1:12">
      <c r="A24" s="72">
        <v>17</v>
      </c>
      <c r="B24" s="6"/>
      <c r="C24" s="7"/>
      <c r="D24" s="7"/>
      <c r="E24" s="7"/>
      <c r="F24" s="69" t="str">
        <f t="shared" si="0"/>
        <v xml:space="preserve"> </v>
      </c>
      <c r="G24" s="67"/>
      <c r="H24" s="73" t="str">
        <f t="shared" si="1"/>
        <v>　</v>
      </c>
      <c r="I24" s="74"/>
      <c r="J24" s="75"/>
      <c r="K24" s="42" t="s">
        <v>62</v>
      </c>
      <c r="L24" s="1" t="s">
        <v>97</v>
      </c>
    </row>
    <row r="25" spans="1:12">
      <c r="A25" s="72">
        <v>18</v>
      </c>
      <c r="B25" s="6"/>
      <c r="C25" s="7"/>
      <c r="D25" s="7"/>
      <c r="E25" s="7"/>
      <c r="F25" s="69" t="str">
        <f t="shared" si="0"/>
        <v xml:space="preserve"> </v>
      </c>
      <c r="G25" s="67"/>
      <c r="H25" s="73" t="str">
        <f t="shared" si="1"/>
        <v>　</v>
      </c>
      <c r="I25" s="74"/>
      <c r="J25" s="75"/>
      <c r="K25" s="42" t="s">
        <v>63</v>
      </c>
      <c r="L25" s="1" t="s">
        <v>98</v>
      </c>
    </row>
    <row r="26" spans="1:12">
      <c r="A26" s="72">
        <v>19</v>
      </c>
      <c r="B26" s="6"/>
      <c r="C26" s="7"/>
      <c r="D26" s="7"/>
      <c r="E26" s="7"/>
      <c r="F26" s="69" t="str">
        <f t="shared" si="0"/>
        <v xml:space="preserve"> </v>
      </c>
      <c r="G26" s="67"/>
      <c r="H26" s="73" t="str">
        <f t="shared" si="1"/>
        <v>　</v>
      </c>
      <c r="I26" s="74"/>
      <c r="J26" s="75"/>
      <c r="K26" s="42" t="s">
        <v>64</v>
      </c>
      <c r="L26" s="1" t="s">
        <v>99</v>
      </c>
    </row>
    <row r="27" spans="1:12" ht="18.5" thickBot="1">
      <c r="A27" s="77">
        <v>20</v>
      </c>
      <c r="B27" s="15"/>
      <c r="C27" s="16"/>
      <c r="D27" s="16"/>
      <c r="E27" s="16"/>
      <c r="F27" s="21" t="str">
        <f t="shared" si="0"/>
        <v xml:space="preserve"> </v>
      </c>
      <c r="G27" s="15"/>
      <c r="H27" s="78" t="str">
        <f>IF(I27="","　",(INT(((DATE(2026,4,2)-I27))/365.25)))</f>
        <v>　</v>
      </c>
      <c r="I27" s="79"/>
      <c r="J27" s="80"/>
    </row>
    <row r="28" spans="1:12" ht="15" customHeight="1" thickBot="1">
      <c r="C28" s="1"/>
      <c r="D28" s="1"/>
      <c r="E28" s="1"/>
      <c r="F28" s="82"/>
      <c r="G28" s="5">
        <f>COUNTIF(G8:G27,"ふるさと")</f>
        <v>0</v>
      </c>
      <c r="J28" s="58"/>
    </row>
    <row r="29" spans="1:12">
      <c r="B29" s="35" t="s">
        <v>82</v>
      </c>
      <c r="C29" s="36">
        <f>COUNTIF($B$8:$B$27,"MS")</f>
        <v>0</v>
      </c>
      <c r="D29" s="35" t="s">
        <v>87</v>
      </c>
      <c r="E29" s="36">
        <f>COUNTIF($B$8:$B$27,"50MS")</f>
        <v>0</v>
      </c>
      <c r="F29" s="35" t="s">
        <v>92</v>
      </c>
      <c r="G29" s="36">
        <f>COUNTIF($B$8:$B$27,"75MS")</f>
        <v>0</v>
      </c>
      <c r="H29" s="35" t="s">
        <v>96</v>
      </c>
      <c r="I29" s="36">
        <f>COUNTIF($B$8:$B$27,"45WS")</f>
        <v>0</v>
      </c>
    </row>
    <row r="30" spans="1:12">
      <c r="A30" s="83"/>
      <c r="B30" s="37" t="s">
        <v>83</v>
      </c>
      <c r="C30" s="38">
        <f>COUNTIF($B$8:$B$27,"30MS")</f>
        <v>0</v>
      </c>
      <c r="D30" s="37" t="s">
        <v>88</v>
      </c>
      <c r="E30" s="38">
        <f>COUNTIF($B$8:$B$27,"55MS")</f>
        <v>0</v>
      </c>
      <c r="F30" s="37" t="s">
        <v>80</v>
      </c>
      <c r="G30" s="38">
        <f>COUNTIF($B$8:$B$27,"WS")</f>
        <v>0</v>
      </c>
      <c r="H30" s="37" t="s">
        <v>97</v>
      </c>
      <c r="I30" s="38">
        <f>COUNTIF($B$8:$B$27,"50WS")</f>
        <v>0</v>
      </c>
    </row>
    <row r="31" spans="1:12">
      <c r="A31" s="83"/>
      <c r="B31" s="37" t="s">
        <v>84</v>
      </c>
      <c r="C31" s="38">
        <f>COUNTIF($B$8:$B$27,"35MS")</f>
        <v>0</v>
      </c>
      <c r="D31" s="37" t="s">
        <v>89</v>
      </c>
      <c r="E31" s="38">
        <f>COUNTIF($B$8:$B$27,"60MS")</f>
        <v>0</v>
      </c>
      <c r="F31" s="37" t="s">
        <v>93</v>
      </c>
      <c r="G31" s="38">
        <f>COUNTIF($B$8:$B$27,"30WS")</f>
        <v>0</v>
      </c>
      <c r="H31" s="37" t="s">
        <v>98</v>
      </c>
      <c r="I31" s="38">
        <f>COUNTIF($B$8:$B$27,"55WS")</f>
        <v>0</v>
      </c>
      <c r="J31" s="84"/>
    </row>
    <row r="32" spans="1:12" ht="18.5" thickBot="1">
      <c r="A32" s="83"/>
      <c r="B32" s="37" t="s">
        <v>85</v>
      </c>
      <c r="C32" s="38">
        <f>COUNTIF($B$8:$B$27,"40MS")</f>
        <v>0</v>
      </c>
      <c r="D32" s="37" t="s">
        <v>90</v>
      </c>
      <c r="E32" s="38">
        <f>COUNTIF($B$8:$B$27,"65MS")</f>
        <v>0</v>
      </c>
      <c r="F32" s="37" t="s">
        <v>94</v>
      </c>
      <c r="G32" s="38">
        <f>COUNTIF($B$8:$B$27,"35WS")</f>
        <v>0</v>
      </c>
      <c r="H32" s="85" t="s">
        <v>99</v>
      </c>
      <c r="I32" s="86">
        <f>COUNTIF($B$8:$B$27,"60WS")</f>
        <v>0</v>
      </c>
      <c r="J32" s="84"/>
    </row>
    <row r="33" spans="1:10" ht="19" thickTop="1" thickBot="1">
      <c r="A33" s="83"/>
      <c r="B33" s="39" t="s">
        <v>86</v>
      </c>
      <c r="C33" s="40">
        <f>COUNTIF($B$8:$B$27,"45MS")</f>
        <v>0</v>
      </c>
      <c r="D33" s="39" t="s">
        <v>91</v>
      </c>
      <c r="E33" s="40">
        <f>COUNTIF($B$8:$B$27,"70MS")</f>
        <v>0</v>
      </c>
      <c r="F33" s="39" t="s">
        <v>95</v>
      </c>
      <c r="G33" s="87">
        <f>COUNTIF($B$8:$B$27,"40WS")</f>
        <v>0</v>
      </c>
      <c r="H33" s="88" t="s">
        <v>26</v>
      </c>
      <c r="I33" s="89">
        <f>SUM(C29:C33)+SUM(E29:E33)+SUM(G29:G33)+SUM(I29:I32)</f>
        <v>0</v>
      </c>
      <c r="J33" s="84"/>
    </row>
    <row r="34" spans="1:10">
      <c r="A34" s="83"/>
      <c r="B34" s="83"/>
      <c r="E34" s="1"/>
      <c r="F34" s="1"/>
      <c r="G34" s="83"/>
      <c r="H34" s="83"/>
      <c r="I34" s="83"/>
      <c r="J34" s="83"/>
    </row>
    <row r="35" spans="1:10">
      <c r="A35" s="83"/>
      <c r="B35" s="83"/>
      <c r="E35" s="1"/>
      <c r="F35" s="1"/>
      <c r="G35" s="83"/>
      <c r="H35" s="83"/>
      <c r="I35" s="83"/>
      <c r="J35" s="83"/>
    </row>
    <row r="36" spans="1:10">
      <c r="A36" s="83"/>
      <c r="B36" s="83"/>
      <c r="E36" s="1"/>
      <c r="F36" s="1"/>
      <c r="G36" s="83"/>
      <c r="H36" s="83"/>
      <c r="I36" s="83"/>
      <c r="J36" s="83"/>
    </row>
    <row r="37" spans="1:10">
      <c r="A37" s="83"/>
      <c r="B37" s="83"/>
      <c r="E37" s="1"/>
      <c r="F37" s="1"/>
      <c r="G37" s="83"/>
      <c r="H37" s="83"/>
      <c r="I37" s="83"/>
      <c r="J37" s="83"/>
    </row>
    <row r="38" spans="1:10">
      <c r="A38" s="83"/>
      <c r="B38" s="83"/>
      <c r="E38" s="1"/>
      <c r="F38" s="1"/>
      <c r="G38" s="83"/>
      <c r="H38" s="83"/>
      <c r="I38" s="83"/>
      <c r="J38" s="83"/>
    </row>
    <row r="39" spans="1:10">
      <c r="A39" s="83"/>
      <c r="B39" s="83"/>
      <c r="E39" s="1"/>
      <c r="F39" s="1"/>
      <c r="G39" s="83"/>
      <c r="H39" s="83"/>
      <c r="I39" s="83"/>
      <c r="J39" s="83"/>
    </row>
    <row r="40" spans="1:10">
      <c r="A40" s="83"/>
      <c r="B40" s="83"/>
      <c r="E40" s="1"/>
      <c r="F40" s="1"/>
      <c r="G40" s="83"/>
      <c r="H40" s="83"/>
      <c r="I40" s="83"/>
      <c r="J40" s="83"/>
    </row>
    <row r="41" spans="1:10">
      <c r="A41" s="83"/>
      <c r="B41" s="83"/>
      <c r="E41" s="1"/>
      <c r="F41" s="1"/>
      <c r="G41" s="83"/>
      <c r="H41" s="83"/>
      <c r="I41" s="83"/>
      <c r="J41" s="83"/>
    </row>
    <row r="42" spans="1:10">
      <c r="A42" s="83"/>
      <c r="B42" s="83"/>
      <c r="E42" s="1"/>
      <c r="F42" s="1"/>
      <c r="G42" s="83"/>
      <c r="H42" s="83"/>
      <c r="I42" s="83"/>
      <c r="J42" s="83"/>
    </row>
    <row r="43" spans="1:10">
      <c r="A43" s="83"/>
      <c r="B43" s="83"/>
      <c r="E43" s="1"/>
      <c r="F43" s="1"/>
      <c r="G43" s="83"/>
      <c r="H43" s="83"/>
      <c r="I43" s="83"/>
      <c r="J43" s="83"/>
    </row>
    <row r="44" spans="1:10">
      <c r="A44" s="83"/>
      <c r="B44" s="83"/>
      <c r="E44" s="1"/>
      <c r="F44" s="1"/>
      <c r="G44" s="83"/>
      <c r="H44" s="83"/>
      <c r="I44" s="83"/>
      <c r="J44" s="83"/>
    </row>
    <row r="45" spans="1:10">
      <c r="A45" s="83"/>
      <c r="B45" s="83"/>
      <c r="E45" s="1"/>
      <c r="F45" s="1"/>
      <c r="G45" s="83"/>
      <c r="H45" s="83"/>
      <c r="I45" s="83"/>
      <c r="J45" s="83"/>
    </row>
    <row r="46" spans="1:10">
      <c r="A46" s="83"/>
      <c r="B46" s="83"/>
      <c r="E46" s="1"/>
      <c r="F46" s="1"/>
      <c r="G46" s="83"/>
      <c r="H46" s="83"/>
      <c r="I46" s="83"/>
      <c r="J46" s="83"/>
    </row>
    <row r="47" spans="1:10">
      <c r="A47" s="83"/>
      <c r="B47" s="83"/>
      <c r="E47" s="1"/>
      <c r="F47" s="1"/>
      <c r="G47" s="83"/>
      <c r="H47" s="83"/>
      <c r="I47" s="83"/>
      <c r="J47" s="83"/>
    </row>
    <row r="48" spans="1:10">
      <c r="A48" s="83"/>
      <c r="B48" s="83"/>
      <c r="E48" s="1"/>
      <c r="F48" s="1"/>
      <c r="G48" s="83"/>
      <c r="H48" s="83"/>
      <c r="I48" s="83"/>
      <c r="J48" s="83"/>
    </row>
    <row r="49" spans="1:11">
      <c r="A49" s="83"/>
      <c r="B49" s="83"/>
      <c r="E49" s="1"/>
      <c r="F49" s="1"/>
      <c r="G49" s="83"/>
      <c r="H49" s="83"/>
      <c r="I49" s="83"/>
      <c r="J49" s="83"/>
    </row>
    <row r="50" spans="1:11">
      <c r="A50" s="83"/>
      <c r="B50" s="83"/>
      <c r="E50" s="1"/>
      <c r="F50" s="1"/>
      <c r="G50" s="83"/>
      <c r="H50" s="83"/>
      <c r="I50" s="83"/>
      <c r="J50" s="83"/>
    </row>
    <row r="51" spans="1:11">
      <c r="A51" s="83"/>
      <c r="B51" s="83"/>
      <c r="C51" s="131"/>
      <c r="D51" s="131"/>
      <c r="E51" s="1"/>
      <c r="F51" s="1"/>
      <c r="G51" s="83"/>
      <c r="H51" s="83"/>
      <c r="I51" s="83"/>
      <c r="J51" s="83"/>
    </row>
    <row r="52" spans="1:11">
      <c r="A52" s="83"/>
      <c r="B52" s="83"/>
      <c r="C52" s="1"/>
      <c r="D52" s="1"/>
      <c r="E52" s="1"/>
      <c r="F52" s="1"/>
      <c r="G52" s="83"/>
      <c r="H52" s="83"/>
      <c r="I52" s="83"/>
      <c r="J52" s="83"/>
    </row>
    <row r="53" spans="1:11">
      <c r="A53" s="83"/>
      <c r="B53" s="83"/>
      <c r="C53" s="1"/>
      <c r="D53" s="1"/>
      <c r="E53" s="1"/>
      <c r="F53" s="1"/>
      <c r="G53" s="83"/>
      <c r="H53" s="83"/>
      <c r="I53" s="83"/>
      <c r="J53" s="83"/>
    </row>
    <row r="54" spans="1:11">
      <c r="A54" s="83"/>
      <c r="B54" s="83"/>
      <c r="C54" s="1"/>
      <c r="D54" s="1"/>
      <c r="E54" s="1"/>
      <c r="F54" s="1"/>
      <c r="G54" s="83"/>
      <c r="H54" s="83"/>
      <c r="I54" s="83"/>
      <c r="J54" s="83"/>
    </row>
    <row r="55" spans="1:11">
      <c r="A55" s="83"/>
      <c r="B55" s="83"/>
      <c r="C55" s="1"/>
      <c r="D55" s="1"/>
      <c r="E55" s="1"/>
      <c r="F55" s="1"/>
      <c r="G55" s="83"/>
      <c r="H55" s="83"/>
      <c r="I55" s="83"/>
      <c r="J55" s="83"/>
    </row>
    <row r="56" spans="1:11">
      <c r="A56" s="83"/>
      <c r="B56" s="83"/>
      <c r="C56" s="1"/>
      <c r="D56" s="1"/>
      <c r="E56" s="1"/>
      <c r="F56" s="1"/>
      <c r="G56" s="83"/>
      <c r="H56" s="83"/>
      <c r="I56" s="83"/>
      <c r="J56" s="83"/>
    </row>
    <row r="57" spans="1:11">
      <c r="A57" s="83"/>
      <c r="B57" s="83"/>
      <c r="C57" s="1"/>
      <c r="D57" s="1"/>
      <c r="E57" s="1"/>
      <c r="F57" s="1"/>
      <c r="G57" s="83"/>
      <c r="H57" s="83"/>
      <c r="I57" s="83"/>
      <c r="J57" s="83"/>
    </row>
    <row r="58" spans="1:11">
      <c r="A58" s="83"/>
      <c r="B58" s="83"/>
      <c r="C58" s="1"/>
      <c r="D58" s="1"/>
      <c r="E58" s="1"/>
      <c r="F58" s="1"/>
      <c r="G58" s="83"/>
      <c r="H58" s="83"/>
      <c r="I58" s="83"/>
      <c r="J58" s="83"/>
    </row>
    <row r="59" spans="1:11">
      <c r="A59" s="83"/>
      <c r="B59" s="83"/>
      <c r="C59" s="1"/>
      <c r="D59" s="1"/>
      <c r="E59" s="1"/>
      <c r="F59" s="1"/>
      <c r="G59" s="83"/>
      <c r="H59" s="83"/>
      <c r="I59" s="83"/>
      <c r="J59" s="83"/>
    </row>
    <row r="60" spans="1:11">
      <c r="A60" s="83"/>
      <c r="B60" s="83"/>
      <c r="C60" s="1"/>
      <c r="D60" s="1"/>
      <c r="E60" s="1"/>
      <c r="F60" s="1"/>
      <c r="G60" s="83"/>
      <c r="H60" s="83"/>
      <c r="I60" s="83"/>
      <c r="J60" s="83"/>
    </row>
    <row r="61" spans="1:11">
      <c r="A61" s="83"/>
      <c r="B61" s="83"/>
      <c r="C61" s="1"/>
      <c r="D61" s="1"/>
      <c r="E61" s="1"/>
      <c r="F61" s="1"/>
      <c r="G61" s="83"/>
      <c r="H61" s="83"/>
      <c r="I61" s="83"/>
      <c r="J61" s="83"/>
    </row>
    <row r="62" spans="1:11">
      <c r="A62" s="83"/>
      <c r="B62" s="83"/>
      <c r="C62" s="1"/>
      <c r="D62" s="1"/>
      <c r="E62" s="1"/>
      <c r="F62" s="1"/>
      <c r="G62" s="83"/>
      <c r="H62" s="83"/>
      <c r="I62" s="83"/>
      <c r="J62" s="83"/>
    </row>
    <row r="63" spans="1:11">
      <c r="A63" s="83"/>
      <c r="B63" s="83"/>
      <c r="C63" s="131"/>
      <c r="D63" s="131"/>
      <c r="E63" s="1"/>
      <c r="F63" s="1"/>
      <c r="G63" s="83"/>
      <c r="H63" s="83"/>
      <c r="I63" s="83"/>
      <c r="J63" s="83"/>
    </row>
    <row r="64" spans="1:11">
      <c r="A64" s="83"/>
      <c r="B64" s="83"/>
      <c r="F64" s="1"/>
      <c r="G64" s="83"/>
      <c r="H64" s="83"/>
      <c r="I64" s="83"/>
      <c r="J64" s="83"/>
      <c r="K64" s="1"/>
    </row>
    <row r="65" spans="1:11">
      <c r="A65" s="83"/>
      <c r="B65" s="83"/>
      <c r="F65" s="1"/>
      <c r="G65" s="83"/>
      <c r="H65" s="83"/>
      <c r="I65" s="83"/>
      <c r="J65" s="83"/>
    </row>
    <row r="66" spans="1:11" s="1" customFormat="1" ht="15" customHeight="1">
      <c r="C66"/>
      <c r="D66"/>
      <c r="E66"/>
      <c r="K66"/>
    </row>
  </sheetData>
  <mergeCells count="12">
    <mergeCell ref="A1:J1"/>
    <mergeCell ref="A5:J5"/>
    <mergeCell ref="G2:J2"/>
    <mergeCell ref="I3:J3"/>
    <mergeCell ref="C51:D51"/>
    <mergeCell ref="C63:D63"/>
    <mergeCell ref="A2:B2"/>
    <mergeCell ref="C2:D2"/>
    <mergeCell ref="E2:F2"/>
    <mergeCell ref="A3:B3"/>
    <mergeCell ref="C3:D3"/>
    <mergeCell ref="F3:G3"/>
  </mergeCells>
  <phoneticPr fontId="1"/>
  <conditionalFormatting sqref="C29:C33">
    <cfRule type="cellIs" dxfId="6" priority="8" operator="greaterThan">
      <formula>0</formula>
    </cfRule>
  </conditionalFormatting>
  <conditionalFormatting sqref="E29:E33">
    <cfRule type="cellIs" dxfId="5" priority="7" operator="greaterThan">
      <formula>0</formula>
    </cfRule>
  </conditionalFormatting>
  <conditionalFormatting sqref="G8:G27">
    <cfRule type="containsText" dxfId="4" priority="10" operator="containsText" text="ふるさと">
      <formula>NOT(ISERROR(SEARCH("ふるさと",G8)))</formula>
    </cfRule>
  </conditionalFormatting>
  <conditionalFormatting sqref="G29:G33">
    <cfRule type="cellIs" dxfId="3" priority="6" operator="greaterThan">
      <formula>0</formula>
    </cfRule>
  </conditionalFormatting>
  <conditionalFormatting sqref="I29:I32">
    <cfRule type="cellIs" dxfId="2" priority="5" operator="greaterThan">
      <formula>0</formula>
    </cfRule>
  </conditionalFormatting>
  <conditionalFormatting sqref="J28">
    <cfRule type="containsText" dxfId="1" priority="1" operator="containsText" text="県外">
      <formula>NOT(ISERROR(SEARCH("県外",J28)))</formula>
    </cfRule>
    <cfRule type="containsText" dxfId="0" priority="2" operator="containsText" text="未">
      <formula>NOT(ISERROR(SEARCH("未",J28)))</formula>
    </cfRule>
  </conditionalFormatting>
  <dataValidations count="7">
    <dataValidation type="list" allowBlank="1" showInputMessage="1" showErrorMessage="1" sqref="B9:B27" xr:uid="{68DBF922-7983-482D-BF59-08006A719EB3}">
      <formula1>$L$8:$L$26</formula1>
    </dataValidation>
    <dataValidation type="list" allowBlank="1" showInputMessage="1" showErrorMessage="1" prompt="▼をクリックして選択して下さい_x000a_" sqref="B8" xr:uid="{45D3ABEE-6A32-4585-ABBD-6D63836C9BED}">
      <formula1>$L$8:$L$26</formula1>
    </dataValidation>
    <dataValidation type="list" allowBlank="1" showInputMessage="1" showErrorMessage="1" prompt="▼をクリックして選択して下さい" sqref="G8:G27" xr:uid="{0D270AB3-4B29-4796-BAC3-8FF9052375EF}">
      <formula1>$K$12:$K$26</formula1>
    </dataValidation>
    <dataValidation allowBlank="1" showErrorMessage="1" promptTitle="種別" prompt="参加費金額_x000a_を入力してください。" sqref="F8:F27" xr:uid="{659B3FA1-9741-41B1-8809-3481C741BDF3}"/>
    <dataValidation type="list" allowBlank="1" showInputMessage="1" showErrorMessage="1" promptTitle="種別" prompt="MS　WS　を選択してください" sqref="B7" xr:uid="{A18DD5F5-AA34-40C3-BC71-24F676222AAF}">
      <formula1>$K$20:$K$21</formula1>
    </dataValidation>
    <dataValidation type="list" allowBlank="1" showInputMessage="1" showErrorMessage="1" sqref="J28" xr:uid="{CD07F8F5-CA95-414C-BE68-D85B5B5D3177}">
      <formula1>"未,済,県外"</formula1>
    </dataValidation>
    <dataValidation type="list" allowBlank="1" showInputMessage="1" showErrorMessage="1" sqref="J9 J8" xr:uid="{C5BD5B83-833C-4832-96AB-AC7F7EB5BBFF}">
      <formula1>"参加,不参加"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7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2:H31"/>
  <sheetViews>
    <sheetView view="pageBreakPreview" zoomScaleNormal="100" zoomScaleSheetLayoutView="100" workbookViewId="0">
      <selection activeCell="G14" sqref="G14"/>
    </sheetView>
  </sheetViews>
  <sheetFormatPr defaultColWidth="9" defaultRowHeight="17" customHeight="1"/>
  <cols>
    <col min="1" max="1" width="3.25" style="1" customWidth="1"/>
    <col min="2" max="2" width="9" style="1"/>
    <col min="3" max="3" width="14.25" style="1" customWidth="1"/>
    <col min="4" max="4" width="10.33203125" style="1" customWidth="1"/>
    <col min="5" max="6" width="13.83203125" style="1" customWidth="1"/>
    <col min="7" max="8" width="12.83203125" style="1" customWidth="1"/>
    <col min="9" max="16384" width="9" style="1"/>
  </cols>
  <sheetData>
    <row r="2" spans="2:8" ht="19.5" customHeight="1">
      <c r="B2" s="132" t="str">
        <f>①ダブルス!A1</f>
        <v>2026　第2回東北社会人クラブオープンバドミントン大会</v>
      </c>
      <c r="C2" s="132"/>
      <c r="D2" s="132"/>
      <c r="E2" s="132"/>
      <c r="F2" s="132"/>
      <c r="G2" s="132"/>
      <c r="H2" s="132"/>
    </row>
    <row r="3" spans="2:8" ht="17" customHeight="1">
      <c r="F3" s="138" t="s">
        <v>22</v>
      </c>
      <c r="G3" s="138"/>
    </row>
    <row r="4" spans="2:8" ht="17" customHeight="1">
      <c r="F4" s="2"/>
      <c r="G4" s="2"/>
    </row>
    <row r="5" spans="2:8" ht="17" customHeight="1">
      <c r="B5" s="1" t="s">
        <v>13</v>
      </c>
      <c r="C5" s="137">
        <f ca="1">NOW()</f>
        <v>46093.580854629632</v>
      </c>
      <c r="D5" s="137"/>
    </row>
    <row r="7" spans="2:8" ht="17" customHeight="1" thickBot="1">
      <c r="C7" s="48" t="s">
        <v>18</v>
      </c>
    </row>
    <row r="8" spans="2:8" ht="17" customHeight="1">
      <c r="C8" s="47" t="s">
        <v>19</v>
      </c>
      <c r="D8" s="133">
        <f>①ダブルス!C3</f>
        <v>0</v>
      </c>
      <c r="E8" s="133"/>
      <c r="F8" s="134"/>
    </row>
    <row r="9" spans="2:8" ht="17" customHeight="1">
      <c r="C9" s="45" t="s">
        <v>20</v>
      </c>
      <c r="D9" s="126">
        <f>①ダブルス!G2</f>
        <v>0</v>
      </c>
      <c r="E9" s="126"/>
      <c r="F9" s="135"/>
      <c r="G9" s="13"/>
      <c r="H9" s="13"/>
    </row>
    <row r="10" spans="2:8" ht="17" customHeight="1">
      <c r="C10" s="45" t="s">
        <v>14</v>
      </c>
      <c r="D10" s="126">
        <f>①ダブルス!F3</f>
        <v>0</v>
      </c>
      <c r="E10" s="126"/>
      <c r="F10" s="135"/>
    </row>
    <row r="11" spans="2:8" ht="17" customHeight="1" thickBot="1">
      <c r="C11" s="46" t="s">
        <v>21</v>
      </c>
      <c r="D11" s="127">
        <f>①ダブルス!I3</f>
        <v>0</v>
      </c>
      <c r="E11" s="127"/>
      <c r="F11" s="136"/>
    </row>
    <row r="14" spans="2:8" ht="17" customHeight="1">
      <c r="B14" s="50" t="s">
        <v>15</v>
      </c>
    </row>
    <row r="16" spans="2:8" ht="17" customHeight="1">
      <c r="C16" s="139" t="s">
        <v>16</v>
      </c>
      <c r="D16" s="139"/>
      <c r="E16" s="139"/>
      <c r="F16" s="139"/>
      <c r="G16" s="139"/>
      <c r="H16" s="139"/>
    </row>
    <row r="18" spans="2:8" ht="17" customHeight="1">
      <c r="C18" s="139" t="s">
        <v>28</v>
      </c>
      <c r="D18" s="139"/>
      <c r="E18" s="139"/>
      <c r="F18" s="139"/>
      <c r="G18" s="139"/>
      <c r="H18" s="139"/>
    </row>
    <row r="19" spans="2:8" ht="17" customHeight="1">
      <c r="B19" s="2"/>
      <c r="C19" s="139" t="s">
        <v>29</v>
      </c>
      <c r="D19" s="139"/>
      <c r="E19" s="139"/>
      <c r="F19" s="139"/>
      <c r="G19" s="139"/>
      <c r="H19" s="139"/>
    </row>
    <row r="20" spans="2:8" ht="17" customHeight="1">
      <c r="B20" s="2"/>
      <c r="C20" s="3"/>
      <c r="D20" s="3"/>
      <c r="E20" s="3"/>
      <c r="F20" s="3"/>
      <c r="G20" s="3"/>
      <c r="H20" s="3"/>
    </row>
    <row r="21" spans="2:8" ht="17" customHeight="1" thickBot="1">
      <c r="B21" s="2"/>
      <c r="C21" s="152" t="s">
        <v>74</v>
      </c>
      <c r="D21" s="152"/>
      <c r="E21" s="3"/>
      <c r="F21" s="3"/>
      <c r="G21" s="3"/>
      <c r="H21" s="3"/>
    </row>
    <row r="22" spans="2:8" ht="17" customHeight="1">
      <c r="B22" s="2"/>
      <c r="C22" s="153"/>
      <c r="D22" s="154"/>
      <c r="E22" s="155"/>
      <c r="F22" s="94" t="s">
        <v>73</v>
      </c>
      <c r="G22" s="95" t="s">
        <v>72</v>
      </c>
    </row>
    <row r="23" spans="2:8" ht="17" customHeight="1">
      <c r="B23" s="2"/>
      <c r="C23" s="146" t="s">
        <v>101</v>
      </c>
      <c r="D23" s="147"/>
      <c r="E23" s="91">
        <f>①ダブルス!I36</f>
        <v>0</v>
      </c>
      <c r="F23" s="60">
        <v>6000</v>
      </c>
      <c r="G23" s="61">
        <f>E23*F23</f>
        <v>0</v>
      </c>
    </row>
    <row r="24" spans="2:8" ht="17" customHeight="1">
      <c r="B24" s="2"/>
      <c r="C24" s="148" t="s">
        <v>102</v>
      </c>
      <c r="D24" s="149"/>
      <c r="E24" s="92">
        <f>②シングルス!I33</f>
        <v>0</v>
      </c>
      <c r="F24" s="60">
        <v>3000</v>
      </c>
      <c r="G24" s="61">
        <f>E24*F24</f>
        <v>0</v>
      </c>
    </row>
    <row r="25" spans="2:8" ht="17" customHeight="1" thickBot="1">
      <c r="B25" s="1" t="s">
        <v>17</v>
      </c>
      <c r="C25" s="150" t="s">
        <v>103</v>
      </c>
      <c r="D25" s="151"/>
      <c r="E25" s="93"/>
      <c r="F25" s="96"/>
      <c r="G25" s="97">
        <f>G23+G24</f>
        <v>0</v>
      </c>
    </row>
    <row r="26" spans="2:8" ht="17" customHeight="1" thickBot="1">
      <c r="C26" s="59"/>
      <c r="D26" s="59"/>
      <c r="E26" s="59"/>
      <c r="F26" s="59"/>
    </row>
    <row r="27" spans="2:8" ht="17" customHeight="1" thickTop="1">
      <c r="C27" s="140" t="s">
        <v>27</v>
      </c>
      <c r="D27" s="142"/>
      <c r="E27" s="142"/>
      <c r="F27" s="143"/>
    </row>
    <row r="28" spans="2:8" ht="17" customHeight="1" thickBot="1">
      <c r="C28" s="141"/>
      <c r="D28" s="144"/>
      <c r="E28" s="144"/>
      <c r="F28" s="145"/>
    </row>
    <row r="29" spans="2:8" ht="10" customHeight="1" thickTop="1">
      <c r="C29" s="2"/>
      <c r="D29" s="2"/>
      <c r="E29" s="2"/>
      <c r="F29" s="2"/>
    </row>
    <row r="30" spans="2:8" ht="17" customHeight="1">
      <c r="C30" s="49" t="s">
        <v>76</v>
      </c>
    </row>
    <row r="31" spans="2:8" ht="17" customHeight="1">
      <c r="C31" s="49" t="s">
        <v>104</v>
      </c>
    </row>
  </sheetData>
  <mergeCells count="17">
    <mergeCell ref="C18:H18"/>
    <mergeCell ref="C19:H19"/>
    <mergeCell ref="C27:C28"/>
    <mergeCell ref="D27:F28"/>
    <mergeCell ref="C16:H16"/>
    <mergeCell ref="C23:D23"/>
    <mergeCell ref="C24:D24"/>
    <mergeCell ref="C25:D25"/>
    <mergeCell ref="C21:D21"/>
    <mergeCell ref="C22:E22"/>
    <mergeCell ref="B2:H2"/>
    <mergeCell ref="D8:F8"/>
    <mergeCell ref="D9:F9"/>
    <mergeCell ref="D10:F10"/>
    <mergeCell ref="D11:F11"/>
    <mergeCell ref="C5:D5"/>
    <mergeCell ref="F3:G3"/>
  </mergeCells>
  <phoneticPr fontId="1"/>
  <pageMargins left="0.25" right="0.25" top="0.75" bottom="0.75" header="0.3" footer="0.3"/>
  <pageSetup paperSize="9" fitToHeight="0" orientation="portrait" horizontalDpi="4294967293" verticalDpi="360" r:id="rId1"/>
  <ignoredErrors>
    <ignoredError sqref="C5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①ダブルス</vt:lpstr>
      <vt:lpstr>②シングルス</vt:lpstr>
      <vt:lpstr>②参加料集計表</vt:lpstr>
      <vt:lpstr>①ダブルス!Print_Area</vt:lpstr>
      <vt:lpstr>②シングルス!Print_Area</vt:lpstr>
      <vt:lpstr>②参加料集計表!Print_Area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eihou051</dc:creator>
  <cp:lastModifiedBy>貫児 岡田</cp:lastModifiedBy>
  <cp:lastPrinted>2026-03-11T12:29:48Z</cp:lastPrinted>
  <dcterms:created xsi:type="dcterms:W3CDTF">2022-04-06T03:50:34Z</dcterms:created>
  <dcterms:modified xsi:type="dcterms:W3CDTF">2026-03-12T04:57:52Z</dcterms:modified>
</cp:coreProperties>
</file>